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15" yWindow="65401" windowWidth="7815" windowHeight="7710" tabRatio="756" activeTab="1"/>
  </bookViews>
  <sheets>
    <sheet name="Variables" sheetId="1" r:id="rId1"/>
    <sheet name="Presupuesto 2016" sheetId="2" r:id="rId2"/>
    <sheet name="Liquidación 1T" sheetId="3" r:id="rId3"/>
    <sheet name="Liquidación 2T" sheetId="4" r:id="rId4"/>
    <sheet name="Liquidación 3T" sheetId="5" r:id="rId5"/>
    <sheet name="Liquidación 4T" sheetId="6" r:id="rId6"/>
  </sheets>
  <definedNames>
    <definedName name="Activocirculante">#REF!</definedName>
    <definedName name="Activofijo">#REF!</definedName>
    <definedName name="Activoreal">#REF!+#REF!</definedName>
    <definedName name="Activototal">#REF!</definedName>
    <definedName name="Amortizaciones">#REF!</definedName>
    <definedName name="_xlnm.Print_Area" localSheetId="1">'Presupuesto 2016'!$A$1:$G$447</definedName>
    <definedName name="Beneficioneto">#REF!</definedName>
    <definedName name="Capitalcirculante" localSheetId="3">[0]!Activocirculante-[0]!Pasivocirculante</definedName>
    <definedName name="Capitalcirculante" localSheetId="4">[0]!Activocirculante-[0]!Pasivocirculante</definedName>
    <definedName name="Capitalcirculante" localSheetId="5">[0]!Activocirculante-[0]!Pasivocirculante</definedName>
    <definedName name="Capitalcirculante">[0]!Activocirculante-[0]!Pasivocirculante</definedName>
    <definedName name="Cash_Flow">#REF!+#REF!</definedName>
    <definedName name="Disponible">#REF!+#REF!</definedName>
    <definedName name="Exigibleacorto">#REF!</definedName>
    <definedName name="Exigiblealargo">#REF!</definedName>
    <definedName name="Exigibletotal">#REF!+#REF!</definedName>
    <definedName name="Existencias">#REF!</definedName>
    <definedName name="Fondoinstitucional">#REF!</definedName>
    <definedName name="Fondospropios">#REF!</definedName>
    <definedName name="Pasivocirculante">#REF!</definedName>
    <definedName name="Pasivototal">#REF!</definedName>
    <definedName name="Realizable">#REF!+#REF!</definedName>
    <definedName name="Recursosajenos">#REF!</definedName>
    <definedName name="Recursospermanentes">#REF!+#REF!</definedName>
    <definedName name="Recursospropios">#REF!</definedName>
    <definedName name="_xlnm.Print_Titles" localSheetId="0">'Variables'!$43:$43</definedName>
  </definedNames>
  <calcPr fullCalcOnLoad="1"/>
</workbook>
</file>

<file path=xl/comments1.xml><?xml version="1.0" encoding="utf-8"?>
<comments xmlns="http://schemas.openxmlformats.org/spreadsheetml/2006/main">
  <authors>
    <author>juande</author>
  </authors>
  <commentList>
    <comment ref="F19" authorId="0">
      <text>
        <r>
          <rPr>
            <sz val="8"/>
            <rFont val="Tahoma"/>
            <family val="2"/>
          </rPr>
          <t>Periodificar si la ayuda es para un curso.</t>
        </r>
      </text>
    </comment>
    <comment ref="F24" authorId="0">
      <text>
        <r>
          <rPr>
            <b/>
            <sz val="8"/>
            <rFont val="Tahoma"/>
            <family val="2"/>
          </rPr>
          <t>Cuota Trimestral:(7438,05/4)x3</t>
        </r>
      </text>
    </comment>
    <comment ref="E46" authorId="0">
      <text>
        <r>
          <rPr>
            <b/>
            <sz val="8"/>
            <rFont val="Tahoma"/>
            <family val="2"/>
          </rPr>
          <t>bruto al mes</t>
        </r>
      </text>
    </comment>
  </commentList>
</comments>
</file>

<file path=xl/comments2.xml><?xml version="1.0" encoding="utf-8"?>
<comments xmlns="http://schemas.openxmlformats.org/spreadsheetml/2006/main">
  <authors>
    <author>..</author>
  </authors>
  <commentList>
    <comment ref="D119" authorId="0">
      <text>
        <r>
          <rPr>
            <b/>
            <sz val="8"/>
            <rFont val="Tahoma"/>
            <family val="2"/>
          </rPr>
          <t>El comedor participa en 1/3 de aula de la p/p de gtos.de funcionamiento del colegio.</t>
        </r>
      </text>
    </comment>
  </commentList>
</comments>
</file>

<file path=xl/sharedStrings.xml><?xml version="1.0" encoding="utf-8"?>
<sst xmlns="http://schemas.openxmlformats.org/spreadsheetml/2006/main" count="651" uniqueCount="377">
  <si>
    <t>Colegio:</t>
  </si>
  <si>
    <t>Cta.</t>
  </si>
  <si>
    <t>Subcta.</t>
  </si>
  <si>
    <t>Descripción</t>
  </si>
  <si>
    <t>Ud.</t>
  </si>
  <si>
    <t>Precio</t>
  </si>
  <si>
    <t>Parcial</t>
  </si>
  <si>
    <t>Total</t>
  </si>
  <si>
    <t>Compras de aprovisionamientos</t>
  </si>
  <si>
    <t>Material oficina y admón</t>
  </si>
  <si>
    <t>Material didáctico</t>
  </si>
  <si>
    <t>Servicios realizados por otras empresas</t>
  </si>
  <si>
    <t>Reparación y conservación</t>
  </si>
  <si>
    <t>Servicios profesionales</t>
  </si>
  <si>
    <t>Primas de seguros</t>
  </si>
  <si>
    <t>Suministros</t>
  </si>
  <si>
    <t>Agua</t>
  </si>
  <si>
    <t>Suministro luz</t>
  </si>
  <si>
    <t>Correos y mensajería</t>
  </si>
  <si>
    <t>Otros servicios</t>
  </si>
  <si>
    <t>Suscripciones</t>
  </si>
  <si>
    <t>Otros tributos</t>
  </si>
  <si>
    <t>Personal de administración</t>
  </si>
  <si>
    <t>Otros gastos financieros</t>
  </si>
  <si>
    <t>Dotación p/amortización del inmovilizado</t>
  </si>
  <si>
    <t>Base para la distribución</t>
  </si>
  <si>
    <t xml:space="preserve">         %</t>
  </si>
  <si>
    <t>Total gtos.</t>
  </si>
  <si>
    <t>Unidades de PRIMARIA</t>
  </si>
  <si>
    <t xml:space="preserve">Total unidades </t>
  </si>
  <si>
    <t>S.S. a cargo de la empresa</t>
  </si>
  <si>
    <t>P/p. repercusión GTOS.FUNCIONAMIENTO</t>
  </si>
  <si>
    <t>Mes/alum.</t>
  </si>
  <si>
    <t>Año/alumno</t>
  </si>
  <si>
    <t>Subvenciones p/gtos.funcionamiento</t>
  </si>
  <si>
    <t>TOTAL INGRESOS</t>
  </si>
  <si>
    <t>Aplicación</t>
  </si>
  <si>
    <t>Orígen</t>
  </si>
  <si>
    <t>Importe</t>
  </si>
  <si>
    <t>Ingresos</t>
  </si>
  <si>
    <t>b)</t>
  </si>
  <si>
    <t>Mat. Reposición comedor</t>
  </si>
  <si>
    <t>Otros materiales diversos</t>
  </si>
  <si>
    <t>Personal de admón y servicios</t>
  </si>
  <si>
    <t>Alumnos</t>
  </si>
  <si>
    <t>Udes.</t>
  </si>
  <si>
    <t>Cuotas</t>
  </si>
  <si>
    <t>Subvención PRIMARIA</t>
  </si>
  <si>
    <t>Alum/año</t>
  </si>
  <si>
    <t>Total año</t>
  </si>
  <si>
    <t>Ingresos por enseñanza, actividades y subvenciones</t>
  </si>
  <si>
    <t>Subvención ESO 1º ciclo</t>
  </si>
  <si>
    <t>Subvención ESO 2º ciclo</t>
  </si>
  <si>
    <t>Unidades de ESO 1º ciclo</t>
  </si>
  <si>
    <t>Unidades de ESO 2º ciclo</t>
  </si>
  <si>
    <t>Subvenciones</t>
  </si>
  <si>
    <t>Gastos de personal de enseñanza y servicios</t>
  </si>
  <si>
    <t>Otros servicios diversos</t>
  </si>
  <si>
    <t>Dotación para amortiza.del inmovilizado material</t>
  </si>
  <si>
    <t>Ingresos por enseñanza reglada</t>
  </si>
  <si>
    <t>Ingresos financieros</t>
  </si>
  <si>
    <t>Personal de admón. y servicios limpieza</t>
  </si>
  <si>
    <t>P/p ud. servicios (comedor)</t>
  </si>
  <si>
    <t>Pérdidas</t>
  </si>
  <si>
    <t>Beneficios</t>
  </si>
  <si>
    <t>Total cuenta de resultados ordinarios</t>
  </si>
  <si>
    <t>Total aplicaciones y origenes</t>
  </si>
  <si>
    <t>Compras de aprovisionamientos actividad</t>
  </si>
  <si>
    <t>Compras de aprovisionamientos comedor</t>
  </si>
  <si>
    <t>S.S. Personal admón y servicios</t>
  </si>
  <si>
    <t>Ingresos servicios comedor</t>
  </si>
  <si>
    <t>CUADRO RESUMEN RESULTADOS EXPLOTACIÓN</t>
  </si>
  <si>
    <t>Gastos</t>
  </si>
  <si>
    <t>Mes</t>
  </si>
  <si>
    <t xml:space="preserve">Módulo ud. </t>
  </si>
  <si>
    <t>Uds</t>
  </si>
  <si>
    <t>Gastos de personal</t>
  </si>
  <si>
    <t>Servicios bancarios</t>
  </si>
  <si>
    <t>Servicios bancarios y similares</t>
  </si>
  <si>
    <t>Total resultados antes de impuestos</t>
  </si>
  <si>
    <t xml:space="preserve">              </t>
  </si>
  <si>
    <t xml:space="preserve">                Total</t>
  </si>
  <si>
    <t>TOTAL SUBVENCIONES RECIBIDAS PRIMARIA Y ESO</t>
  </si>
  <si>
    <t>Compras de productos comedor</t>
  </si>
  <si>
    <t>Subvención Infantil (3,4 y 5 años)</t>
  </si>
  <si>
    <t>€/mes</t>
  </si>
  <si>
    <t>Ingresos enseñanza reglada</t>
  </si>
  <si>
    <t>Subvención</t>
  </si>
  <si>
    <t>Gas calefacción</t>
  </si>
  <si>
    <t>Uds. de INFANTIL (3,4,5)</t>
  </si>
  <si>
    <t>Ayudas/Subven.</t>
  </si>
  <si>
    <t>%</t>
  </si>
  <si>
    <t>e)</t>
  </si>
  <si>
    <t>Ingresos por venta de libros</t>
  </si>
  <si>
    <t xml:space="preserve"> DATOS VARIABLES</t>
  </si>
  <si>
    <t>TOTAL  INGRESOS POR ENSEÑANZA ACTIVIDADES COMPLEMENTARIAS</t>
  </si>
  <si>
    <t>f)</t>
  </si>
  <si>
    <t>COSTE enseñanza por alumno</t>
  </si>
  <si>
    <t>Compras productos de alimentación</t>
  </si>
  <si>
    <t>Compras productos alimentación</t>
  </si>
  <si>
    <r>
      <t xml:space="preserve">Compras de aprovisionamientos </t>
    </r>
    <r>
      <rPr>
        <i/>
        <sz val="9"/>
        <rFont val="Arial"/>
        <family val="2"/>
      </rPr>
      <t>COMEDOR</t>
    </r>
  </si>
  <si>
    <t>P/p gastos de funcionamiento</t>
  </si>
  <si>
    <t>Total compras y gastos COMEDOR</t>
  </si>
  <si>
    <t>Ingresos por servicios</t>
  </si>
  <si>
    <t>Ingresos por comedor</t>
  </si>
  <si>
    <t>Total ingresos de COMEDOR</t>
  </si>
  <si>
    <t>ESTUDIO EXPLOTACIONES ECONÓMICAS</t>
  </si>
  <si>
    <t>Compras libros de texto</t>
  </si>
  <si>
    <t>Material Fotocopia y Repro</t>
  </si>
  <si>
    <t>Publicidad y Relaciones públicas</t>
  </si>
  <si>
    <t>Despl. y Gtos. viajes</t>
  </si>
  <si>
    <t>S.S. personal de administración</t>
  </si>
  <si>
    <t>Gastos extraordinarios</t>
  </si>
  <si>
    <t>g)</t>
  </si>
  <si>
    <t>Otros ingresos financieros</t>
  </si>
  <si>
    <t>Donativos AMPA y Otras Entidades</t>
  </si>
  <si>
    <t>Publicidad, propaganda y Relaciones públicas</t>
  </si>
  <si>
    <t>S.S. Personal docente Enseñanza</t>
  </si>
  <si>
    <t>Importe total gastos funcionamiento a distribuir</t>
  </si>
  <si>
    <t>Total cuenta de resultados extraordinarios</t>
  </si>
  <si>
    <t>Meses</t>
  </si>
  <si>
    <t>Personal de servicios</t>
  </si>
  <si>
    <t>Dotación provisión insolvencias tráfico</t>
  </si>
  <si>
    <t>Subvenciones de capital tras. Rdos.</t>
  </si>
  <si>
    <t>Otros aprovisionamientos</t>
  </si>
  <si>
    <t>Ingr/mes</t>
  </si>
  <si>
    <t>COMPRAS Y GASTOS</t>
  </si>
  <si>
    <t>Subcta</t>
  </si>
  <si>
    <t>Presupuesto</t>
  </si>
  <si>
    <t>Acumulado</t>
  </si>
  <si>
    <t>Realizado</t>
  </si>
  <si>
    <t>Deviación</t>
  </si>
  <si>
    <t>Contabilidad</t>
  </si>
  <si>
    <t>Periodificación</t>
  </si>
  <si>
    <t>(- Exceso gasto)</t>
  </si>
  <si>
    <t>mes</t>
  </si>
  <si>
    <t>(+ Ahorro)</t>
  </si>
  <si>
    <t>TOTAL COMPRAS Y GASTOS</t>
  </si>
  <si>
    <t>INGRESOS</t>
  </si>
  <si>
    <t>Prespuesto</t>
  </si>
  <si>
    <t>(+) Más ingreso</t>
  </si>
  <si>
    <t>(-) Menos ingresado</t>
  </si>
  <si>
    <t>Total compras y gastos realizados</t>
  </si>
  <si>
    <t>Total ingresos realizados</t>
  </si>
  <si>
    <t xml:space="preserve">Valencia a   </t>
  </si>
  <si>
    <t>Com</t>
  </si>
  <si>
    <t>Trabajos realizados por otras empresas</t>
  </si>
  <si>
    <t>Servicio Comedor</t>
  </si>
  <si>
    <t>Gastos Personal</t>
  </si>
  <si>
    <t>Gastos Personal Comedor</t>
  </si>
  <si>
    <t>Seg.Social a cargo de la empresa</t>
  </si>
  <si>
    <t>Seg.Social Comedor</t>
  </si>
  <si>
    <t>Ingresos enseñanza Infantil 1º ciclo</t>
  </si>
  <si>
    <t>TOTAL  INGRESOS POR ENSEÑANZA REGLADA</t>
  </si>
  <si>
    <t>Ayudas a INFANTIL 1º ciclo</t>
  </si>
  <si>
    <t>Ayuda</t>
  </si>
  <si>
    <t>TOTAL AYUDAS RECIBIDAS INFANTIL</t>
  </si>
  <si>
    <t>Teléfono</t>
  </si>
  <si>
    <t>Personal Infantil</t>
  </si>
  <si>
    <t>Uds. de INFANTIL 1ºC</t>
  </si>
  <si>
    <t>Subvenciones oficiales E. Infantil</t>
  </si>
  <si>
    <t>Ingresos enseñanza reglada Infantil 1ºciclo</t>
  </si>
  <si>
    <t>Otras gastos sociales</t>
  </si>
  <si>
    <t>Marzo</t>
  </si>
  <si>
    <t>Otros gastos sociales</t>
  </si>
  <si>
    <t>Reparación y conservación del inmovil.material</t>
  </si>
  <si>
    <t>Junio</t>
  </si>
  <si>
    <t>Diciembre</t>
  </si>
  <si>
    <t>Otros servicios realizados por ent</t>
  </si>
  <si>
    <t>Servicios de profesionales</t>
  </si>
  <si>
    <t>Servicios de Asesorías</t>
  </si>
  <si>
    <t>Servicio de Prevención de riesgos</t>
  </si>
  <si>
    <t>Comisiones por devolución de recibos</t>
  </si>
  <si>
    <t xml:space="preserve">Cuotas E. y G. </t>
  </si>
  <si>
    <t>Cursillos formación personal</t>
  </si>
  <si>
    <t>Donaciones afectos a la actividad</t>
  </si>
  <si>
    <t>Subvención PRIMARIA aula integración</t>
  </si>
  <si>
    <t>Materiales Biblioteca</t>
  </si>
  <si>
    <t>Arrendamientos y cánones</t>
  </si>
  <si>
    <t>Servicios de Seguridad</t>
  </si>
  <si>
    <t>Otras subvenciones</t>
  </si>
  <si>
    <t>Seguro escolar</t>
  </si>
  <si>
    <t>Seguro accidentes y RC</t>
  </si>
  <si>
    <t>Arrendamientos bienes muebles</t>
  </si>
  <si>
    <t>XX</t>
  </si>
  <si>
    <t>6622.0</t>
  </si>
  <si>
    <t>Importe total cuotas pagadas</t>
  </si>
  <si>
    <t>Ingresos enseñanza 1ºBachillerato</t>
  </si>
  <si>
    <t>Ingresos enseñanza 2ºBachillerato</t>
  </si>
  <si>
    <t>Matrícula Bachiller</t>
  </si>
  <si>
    <t>Subvención ESO aula integración</t>
  </si>
  <si>
    <t>Ingresos CCFF</t>
  </si>
  <si>
    <t>Personal Bachillerato y CCFF</t>
  </si>
  <si>
    <t>Material de máquinas de refrescos</t>
  </si>
  <si>
    <t>Arrendamientos bienes inmuebles</t>
  </si>
  <si>
    <t>Rep. y conserv. edificio e instal.</t>
  </si>
  <si>
    <t>Rep. y conserv. instal. técnicas</t>
  </si>
  <si>
    <t>Rep. y conserv. otras instal y utillaje</t>
  </si>
  <si>
    <t>Rep. y conserv. del mobiliario</t>
  </si>
  <si>
    <t>Rep. y conserv. equip. inform.</t>
  </si>
  <si>
    <t>Rep. y conserv. vehículos de transp</t>
  </si>
  <si>
    <t>Rep. y conserv. otro inmov.material</t>
  </si>
  <si>
    <t>Publicidad, propaganda</t>
  </si>
  <si>
    <t>Relaciones públicas</t>
  </si>
  <si>
    <t>Publicaciones escolares</t>
  </si>
  <si>
    <t>Gastos CCPP</t>
  </si>
  <si>
    <t>Impuestos y tasas</t>
  </si>
  <si>
    <t>Personal sustituciones</t>
  </si>
  <si>
    <t>Dietas y gastos desplazamiento</t>
  </si>
  <si>
    <t>Intereses deudas por leasing</t>
  </si>
  <si>
    <t>Unidades de BACHILLERATO</t>
  </si>
  <si>
    <t xml:space="preserve">P/p. repercusión GTOS.FUNCIONAMIENTO </t>
  </si>
  <si>
    <t>Personal INFANTIL 1º CICLO</t>
  </si>
  <si>
    <t>Total coste ENSEÑANZA INFANTIL 1º CICLO</t>
  </si>
  <si>
    <t>Ingresos por INFANTIL 1º CICLO</t>
  </si>
  <si>
    <t>Matrícula Infantil</t>
  </si>
  <si>
    <t>Total ingresos ENSEÑANZA INFANTIL 1º CICLO</t>
  </si>
  <si>
    <t>Subvención 1º CICLO INFANTIL</t>
  </si>
  <si>
    <t>COSTE enseñanza por almuno</t>
  </si>
  <si>
    <t>Estadistica INFANTIL 1º CICLO</t>
  </si>
  <si>
    <t>Total coste ENSEÑANZA INFANTIL, PRIMARIA, E.E. y E.S.O.</t>
  </si>
  <si>
    <t>Total ingresos ENSEÑANZA INFANTIL, PRIMARIA, E.E. y E.S.O.</t>
  </si>
  <si>
    <t>Subv. gtos.funcion. PRIMARIA</t>
  </si>
  <si>
    <t>Subv. gtos.funcion. INFANTIL</t>
  </si>
  <si>
    <t>Subv. gtos funcion. 1º ciclo ESO</t>
  </si>
  <si>
    <t>Subv. gtos.funcion. 2º ciclo ESO</t>
  </si>
  <si>
    <t>Subv. gtos.funcion. INTEGRACIÓN</t>
  </si>
  <si>
    <t>Anual</t>
  </si>
  <si>
    <t>Estadistica INFANTIL, PRIMARIA, E.E. y E.S.O.</t>
  </si>
  <si>
    <t>Alum</t>
  </si>
  <si>
    <t>S.S. Personal INFANTIL 1º CICLO</t>
  </si>
  <si>
    <t>Ingresos por BACHILLERATO Y CCFF</t>
  </si>
  <si>
    <t>Personal BACHILLERATO Y CCFF</t>
  </si>
  <si>
    <t>S.S. Personal BACHILLERATO Y CCFF</t>
  </si>
  <si>
    <t>Total coste BACHILLERATO Y CCFF</t>
  </si>
  <si>
    <t>Matrículas INFANTIL 1º CICLO</t>
  </si>
  <si>
    <t>Matrículas BACHILLERATO Y CCFF</t>
  </si>
  <si>
    <t>Total ingresos BACHILLERATO Y CCFF</t>
  </si>
  <si>
    <t>Estadistica BACHILLERATO Y CCFF</t>
  </si>
  <si>
    <t>Unidades de CCFF</t>
  </si>
  <si>
    <t xml:space="preserve">Ingresos por BACHILLERATO </t>
  </si>
  <si>
    <t>Ingresos por CCFF</t>
  </si>
  <si>
    <t>Trabajos realizados por otras entidades</t>
  </si>
  <si>
    <t xml:space="preserve">Mes </t>
  </si>
  <si>
    <t>Estadistica COMEDOR</t>
  </si>
  <si>
    <t>COSTE comedor por alumno</t>
  </si>
  <si>
    <t>Compras de material escolar</t>
  </si>
  <si>
    <t>Ingresos vta. de material escolar</t>
  </si>
  <si>
    <t>a)</t>
  </si>
  <si>
    <t>c)</t>
  </si>
  <si>
    <t>d)</t>
  </si>
  <si>
    <t>Servicios exteriores</t>
  </si>
  <si>
    <t>Primas Seguro Escolar</t>
  </si>
  <si>
    <t>Total ingresos de OTROS SERVICIOS COMPLEMENTARIOS</t>
  </si>
  <si>
    <t>Total coste OTROS SERVICIOS COMPLEMENTARIOS</t>
  </si>
  <si>
    <t>Gastos Personal Gabinete Psicop.</t>
  </si>
  <si>
    <t>Servicio Gabinete Psicop.</t>
  </si>
  <si>
    <t>Seg.Social Personal Gabinete</t>
  </si>
  <si>
    <t>Prestación de servicios</t>
  </si>
  <si>
    <t>Otros ingresos por Gabinete Psicop.</t>
  </si>
  <si>
    <t>Otros ingresos por Seguro Escolar</t>
  </si>
  <si>
    <t>Estadistica OTROS SERV.COMPLEM</t>
  </si>
  <si>
    <t>COSTE servicios por alumno</t>
  </si>
  <si>
    <t>Servicios realizados por otras empresas (Comedor)</t>
  </si>
  <si>
    <t>Servicios realizados por otras empresas (Activ. Complementarias)</t>
  </si>
  <si>
    <t xml:space="preserve">Servicios realizados por otras empresas </t>
  </si>
  <si>
    <t>Servicio de Gabinete Psicopedagógico</t>
  </si>
  <si>
    <t>Personal docente Infantil 1º Ciclo</t>
  </si>
  <si>
    <t>Personal docente Bachillerato y CCFF</t>
  </si>
  <si>
    <t>Personal de sustituciones</t>
  </si>
  <si>
    <t xml:space="preserve">Total gastos </t>
  </si>
  <si>
    <t>Total ingresos</t>
  </si>
  <si>
    <t>Ingresos enseñanza reglada Bachillerato y CCFF</t>
  </si>
  <si>
    <t>Ingresos servicios Complementarios</t>
  </si>
  <si>
    <t>Subvenciones oficiales E. Infantil, Primaria y Secundaria</t>
  </si>
  <si>
    <t>Septiembre</t>
  </si>
  <si>
    <t>Anual módulo</t>
  </si>
  <si>
    <t>Subvención BACHILLERATO</t>
  </si>
  <si>
    <t>Subv.gtos.funcion. BACHILLERATO</t>
  </si>
  <si>
    <t>Compras de otros aprovisionamientos</t>
  </si>
  <si>
    <t>Compras de aprovisionamientos actividades complementarias</t>
  </si>
  <si>
    <t>Subvenciones oficiales Bachillerato</t>
  </si>
  <si>
    <t xml:space="preserve">Ingresos </t>
  </si>
  <si>
    <t>-</t>
  </si>
  <si>
    <t>Material didáctico para Infantil 1º Ciclo</t>
  </si>
  <si>
    <t>Compras de aprovisionamientos Infantil 1º Ciclo</t>
  </si>
  <si>
    <t>Material didáctico para Bachillerato y CCFF</t>
  </si>
  <si>
    <t>Compras de aprovisionamientos Bachillerato y CCFF</t>
  </si>
  <si>
    <t>Devolución capital de préstamos</t>
  </si>
  <si>
    <t>Adquisición de inmovilizado</t>
  </si>
  <si>
    <t>XXX</t>
  </si>
  <si>
    <t>20-21</t>
  </si>
  <si>
    <t>Amort.prtmo.hipotec.</t>
  </si>
  <si>
    <t>Intes.prtmo.hipotecario</t>
  </si>
  <si>
    <t>Datos préstamo hipotecario con  XXX</t>
  </si>
  <si>
    <t>Becas hijos profesores</t>
  </si>
  <si>
    <t>Otros gastos sociales (vestuario)</t>
  </si>
  <si>
    <t>5200.2</t>
  </si>
  <si>
    <t>a) Cuenta de Explotación INFANTIL 1º CICLO</t>
  </si>
  <si>
    <t>b) Cuenta de Explotación INFANTIL, PRIMARIA, E.E. y E.S.O.</t>
  </si>
  <si>
    <t>c) Cuenta de Explotación BACHILLERATO Y CCFF</t>
  </si>
  <si>
    <t>e) Cuenta de Explotación COMEDOR</t>
  </si>
  <si>
    <t>f) Cuenta de Explotación OTROS SERVICIOS COMPLEMENTARIOS</t>
  </si>
  <si>
    <t>I. Gastos de funcionamiento del COLEGIO</t>
  </si>
  <si>
    <t>II. Cuentas de Explotación por actividad</t>
  </si>
  <si>
    <t>III. Resto de conceptos</t>
  </si>
  <si>
    <t>Gastos excepcionales</t>
  </si>
  <si>
    <t>Perdida inmovilizado material</t>
  </si>
  <si>
    <t>Perdidas procedentes del inmovilizado material</t>
  </si>
  <si>
    <t>Ingresos excepcionales</t>
  </si>
  <si>
    <t>Lim</t>
  </si>
  <si>
    <t>Servicio protección de datos</t>
  </si>
  <si>
    <t>xx</t>
  </si>
  <si>
    <t>Ingresos Actividades Extraescolares</t>
  </si>
  <si>
    <t>P/p ud. Act. Extraescolares</t>
  </si>
  <si>
    <t>d) Cuenta de Explotación ACTIVIDADES EXTRAESCOLARES</t>
  </si>
  <si>
    <t>SS a cargo de la empresa comedor</t>
  </si>
  <si>
    <t>SS a cargo de la empresa Administración</t>
  </si>
  <si>
    <t>SS a cargo de la empresa Servicios</t>
  </si>
  <si>
    <t>SS a cargo de la empresa sustituciones</t>
  </si>
  <si>
    <t>Admon</t>
  </si>
  <si>
    <t>Port</t>
  </si>
  <si>
    <t>S.S. personal administración</t>
  </si>
  <si>
    <t>S.S. personal servicios</t>
  </si>
  <si>
    <t>S.S. personal sustituciones</t>
  </si>
  <si>
    <t>Extraes</t>
  </si>
  <si>
    <t>S. Comp</t>
  </si>
  <si>
    <t>SS a cargo de la empresa extraescolares</t>
  </si>
  <si>
    <t>SS a cargo de la empresa serv complementarios</t>
  </si>
  <si>
    <t>MARIA</t>
  </si>
  <si>
    <t>ANA</t>
  </si>
  <si>
    <t>pepita</t>
  </si>
  <si>
    <t>luis</t>
  </si>
  <si>
    <t>carmen</t>
  </si>
  <si>
    <t>amparo</t>
  </si>
  <si>
    <t>julia</t>
  </si>
  <si>
    <t>maria jesus</t>
  </si>
  <si>
    <t>Personal Act. Extraescolares</t>
  </si>
  <si>
    <t>S.S. personal de Act. Extraescolares</t>
  </si>
  <si>
    <t>Personal docente Actividades Extraescolaes</t>
  </si>
  <si>
    <t>Personal de servicios y complementarias</t>
  </si>
  <si>
    <t>Ingresos Actividades Extraescolaers</t>
  </si>
  <si>
    <t>Ingresos por Actividades Extraescolares</t>
  </si>
  <si>
    <t>Servicios por actividades extraescolares</t>
  </si>
  <si>
    <t>Material didáctico para activ.extraescolares</t>
  </si>
  <si>
    <t>Servicio Control Calidad</t>
  </si>
  <si>
    <t>Indemnizaciones por despido</t>
  </si>
  <si>
    <t>Indemnizaciones</t>
  </si>
  <si>
    <t>Intereses préstamos</t>
  </si>
  <si>
    <t>Intereses de deudas</t>
  </si>
  <si>
    <t>Dot amortiza. Inmovilizado material</t>
  </si>
  <si>
    <t>Dot amortiza. Inmovilizado inmaterial</t>
  </si>
  <si>
    <t>Subvención CCFF</t>
  </si>
  <si>
    <t>Subvención Bachillerato</t>
  </si>
  <si>
    <t>Subv.gtos.funcion. CCFF</t>
  </si>
  <si>
    <t>Compras uniformes</t>
  </si>
  <si>
    <t>Compras libros de texto y uniformes</t>
  </si>
  <si>
    <t>Ingresos por venta de libros y uniformes</t>
  </si>
  <si>
    <t>Ingresos vta. Uniformes</t>
  </si>
  <si>
    <t>Otros ingresos de gestión</t>
  </si>
  <si>
    <t>Compra libros, material y uniformes para la venta</t>
  </si>
  <si>
    <t>Ingresos por venta de libros, material y uniformes</t>
  </si>
  <si>
    <t>Total coste ACT.EXTRAESCOLARES</t>
  </si>
  <si>
    <t>Ingresos por ACT.EXTRAESCOLARES</t>
  </si>
  <si>
    <t>Total ingresos ACT.EXTRAESCOLARES</t>
  </si>
  <si>
    <t>Estadistica ACT.EXTRAESC.</t>
  </si>
  <si>
    <t>Becas comedor</t>
  </si>
  <si>
    <t>Arrendamientos</t>
  </si>
  <si>
    <t>Renting tablets</t>
  </si>
  <si>
    <t>Cuotas renting tablets</t>
  </si>
  <si>
    <t>Cuota renting tablets</t>
  </si>
  <si>
    <t>g) Cuenta de Explotación VENTA LIBROS, MATERIAL, UNIFORMES Y RENTING TABLETS</t>
  </si>
  <si>
    <t>Total compras y gastos VTA LIBROS, MATERIAL, UNIFORMES Y RENTING TABLETS</t>
  </si>
  <si>
    <t>Total ingresos de VTA LIBROS, MATERIAL, UNIFORMES Y RENTING TABLETS</t>
  </si>
  <si>
    <t>Ingresos Activ. Guitarra e informática</t>
  </si>
  <si>
    <t>Presupuesto Ejercicio 2016</t>
  </si>
  <si>
    <t>ESTADO y LIQUIDACIÓN DEL PRESUPUESTO EJERCICIO 2016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</si>
</sst>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;[Red]\-#,##0"/>
    <numFmt numFmtId="177" formatCode="0.0"/>
    <numFmt numFmtId="178" formatCode="#,##0_ ;[Red]\-#,##0\ "/>
    <numFmt numFmtId="179" formatCode="#,##0.0"/>
    <numFmt numFmtId="180" formatCode="#,##0.00_ ;[Red]\-#,##0.00\ "/>
    <numFmt numFmtId="181" formatCode="_-* #,##0.00\ [$€]_-;\-* #,##0.00\ [$€]_-;_-* &quot;-&quot;??\ [$€]_-;_-@_-"/>
    <numFmt numFmtId="182" formatCode="d\ &quot;de&quot;\ mmmm\ &quot;de&quot;\ yyyy"/>
    <numFmt numFmtId="183" formatCode="#,##0.0;[Red]\-#,##0.0"/>
    <numFmt numFmtId="184" formatCode="#,##0.00;[Red]\-#,##0.00"/>
    <numFmt numFmtId="185" formatCode="#,##0.000"/>
    <numFmt numFmtId="186" formatCode="#,##0.000_ ;[Red]\-#,##0.000\ "/>
    <numFmt numFmtId="187" formatCode="#,##0.0000_ ;[Red]\-#,##0.0000\ "/>
    <numFmt numFmtId="188" formatCode="#,##0.0_ ;[Red]\-#,##0.0\ "/>
    <numFmt numFmtId="189" formatCode="0.00_ ;[Red]\-0.00\ "/>
    <numFmt numFmtId="190" formatCode="#,##0.0000"/>
    <numFmt numFmtId="191" formatCode="#,##0.00;[Red]#,##0.00"/>
  </numFmts>
  <fonts count="71">
    <font>
      <sz val="10"/>
      <name val="Aquiline Book"/>
      <family val="0"/>
    </font>
    <font>
      <b/>
      <sz val="10"/>
      <name val="Aquiline Book"/>
      <family val="0"/>
    </font>
    <font>
      <i/>
      <sz val="10"/>
      <name val="Aquiline Book"/>
      <family val="0"/>
    </font>
    <font>
      <b/>
      <i/>
      <sz val="10"/>
      <name val="Aquiline Book"/>
      <family val="0"/>
    </font>
    <font>
      <b/>
      <sz val="8"/>
      <name val="Tahoma"/>
      <family val="2"/>
    </font>
    <font>
      <sz val="8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i/>
      <sz val="6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b/>
      <sz val="9"/>
      <color indexed="10"/>
      <name val="Arial"/>
      <family val="2"/>
    </font>
    <font>
      <sz val="10"/>
      <name val="MS Sans Serif"/>
      <family val="2"/>
    </font>
    <font>
      <b/>
      <i/>
      <sz val="12"/>
      <name val="Aquiline Extra Bold"/>
      <family val="0"/>
    </font>
    <font>
      <sz val="12"/>
      <name val="Aquiline Book"/>
      <family val="0"/>
    </font>
    <font>
      <sz val="9"/>
      <name val="Aquiline Book"/>
      <family val="0"/>
    </font>
    <font>
      <b/>
      <i/>
      <sz val="10"/>
      <name val="Aquiline Extra Bold"/>
      <family val="0"/>
    </font>
    <font>
      <b/>
      <sz val="16"/>
      <name val="Aquiline Extra Bold"/>
      <family val="0"/>
    </font>
    <font>
      <sz val="14"/>
      <name val="Aquiline Book"/>
      <family val="0"/>
    </font>
    <font>
      <b/>
      <sz val="14"/>
      <name val="Aquiline Extra Bold"/>
      <family val="0"/>
    </font>
    <font>
      <sz val="14"/>
      <name val="Aquiline Extra Bold"/>
      <family val="0"/>
    </font>
    <font>
      <b/>
      <sz val="14"/>
      <name val="Aquiline Book"/>
      <family val="0"/>
    </font>
    <font>
      <b/>
      <sz val="9"/>
      <name val="Aquiline Book"/>
      <family val="0"/>
    </font>
    <font>
      <sz val="8.5"/>
      <name val="Aquiline Book"/>
      <family val="0"/>
    </font>
    <font>
      <b/>
      <sz val="11"/>
      <name val="Aquiline Book"/>
      <family val="0"/>
    </font>
    <font>
      <sz val="9"/>
      <name val="MS Sans Serif"/>
      <family val="2"/>
    </font>
    <font>
      <i/>
      <sz val="9"/>
      <name val="Aquiline Extra Bold"/>
      <family val="0"/>
    </font>
    <font>
      <u val="single"/>
      <sz val="10"/>
      <color indexed="12"/>
      <name val="Aquiline Book"/>
      <family val="0"/>
    </font>
    <font>
      <u val="single"/>
      <sz val="10"/>
      <color indexed="36"/>
      <name val="Aquiline Book"/>
      <family val="0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quiline Book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medium"/>
    </border>
    <border>
      <left style="thin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 style="medium"/>
    </border>
    <border>
      <left style="hair"/>
      <right style="hair"/>
      <top style="thin"/>
      <bottom style="medium"/>
    </border>
    <border>
      <left style="hair"/>
      <right style="hair"/>
      <top style="double"/>
      <bottom style="double"/>
    </border>
    <border>
      <left style="hair"/>
      <right style="thin"/>
      <top style="double"/>
      <bottom style="double"/>
    </border>
    <border>
      <left style="hair"/>
      <right style="hair"/>
      <top>
        <color indexed="63"/>
      </top>
      <bottom style="hair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0" applyNumberFormat="0" applyBorder="0" applyAlignment="0" applyProtection="0"/>
    <xf numFmtId="0" fontId="56" fillId="21" borderId="1" applyNumberFormat="0" applyAlignment="0" applyProtection="0"/>
    <xf numFmtId="0" fontId="57" fillId="22" borderId="2" applyNumberFormat="0" applyAlignment="0" applyProtection="0"/>
    <xf numFmtId="0" fontId="58" fillId="0" borderId="3" applyNumberFormat="0" applyFill="0" applyAlignment="0" applyProtection="0"/>
    <xf numFmtId="0" fontId="59" fillId="0" borderId="0" applyNumberFormat="0" applyFill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60" fillId="29" borderId="1" applyNumberFormat="0" applyAlignment="0" applyProtection="0"/>
    <xf numFmtId="18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61" fillId="30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6" fontId="19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19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3" fillId="21" borderId="5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59" fillId="0" borderId="8" applyNumberFormat="0" applyFill="0" applyAlignment="0" applyProtection="0"/>
    <xf numFmtId="0" fontId="69" fillId="0" borderId="9" applyNumberFormat="0" applyFill="0" applyAlignment="0" applyProtection="0"/>
  </cellStyleXfs>
  <cellXfs count="497">
    <xf numFmtId="0" fontId="0" fillId="0" borderId="0" xfId="0" applyAlignment="1">
      <alignment/>
    </xf>
    <xf numFmtId="0" fontId="20" fillId="0" borderId="0" xfId="55" applyFont="1" applyAlignment="1">
      <alignment horizontal="centerContinuous"/>
      <protection/>
    </xf>
    <xf numFmtId="0" fontId="21" fillId="0" borderId="0" xfId="55" applyFont="1" applyAlignment="1">
      <alignment horizontal="centerContinuous"/>
      <protection/>
    </xf>
    <xf numFmtId="0" fontId="0" fillId="0" borderId="0" xfId="55" applyFont="1" applyAlignment="1">
      <alignment horizontal="centerContinuous"/>
      <protection/>
    </xf>
    <xf numFmtId="176" fontId="0" fillId="0" borderId="0" xfId="51" applyFont="1" applyAlignment="1">
      <alignment/>
    </xf>
    <xf numFmtId="0" fontId="0" fillId="0" borderId="0" xfId="55" applyFont="1">
      <alignment/>
      <protection/>
    </xf>
    <xf numFmtId="0" fontId="22" fillId="0" borderId="0" xfId="55" applyFont="1">
      <alignment/>
      <protection/>
    </xf>
    <xf numFmtId="0" fontId="19" fillId="0" borderId="0" xfId="55">
      <alignment/>
      <protection/>
    </xf>
    <xf numFmtId="0" fontId="23" fillId="0" borderId="0" xfId="55" applyFont="1" applyAlignment="1">
      <alignment horizontal="center"/>
      <protection/>
    </xf>
    <xf numFmtId="0" fontId="24" fillId="33" borderId="10" xfId="55" applyFont="1" applyFill="1" applyBorder="1" applyAlignment="1">
      <alignment horizontal="centerContinuous"/>
      <protection/>
    </xf>
    <xf numFmtId="0" fontId="0" fillId="33" borderId="10" xfId="55" applyFont="1" applyFill="1" applyBorder="1" applyAlignment="1">
      <alignment horizontal="centerContinuous"/>
      <protection/>
    </xf>
    <xf numFmtId="0" fontId="25" fillId="33" borderId="10" xfId="55" applyFont="1" applyFill="1" applyBorder="1" applyAlignment="1">
      <alignment horizontal="centerContinuous"/>
      <protection/>
    </xf>
    <xf numFmtId="176" fontId="25" fillId="33" borderId="10" xfId="51" applyFont="1" applyFill="1" applyBorder="1" applyAlignment="1">
      <alignment horizontal="centerContinuous"/>
    </xf>
    <xf numFmtId="0" fontId="22" fillId="33" borderId="10" xfId="55" applyFont="1" applyFill="1" applyBorder="1" applyAlignment="1">
      <alignment horizontal="centerContinuous"/>
      <protection/>
    </xf>
    <xf numFmtId="0" fontId="26" fillId="0" borderId="11" xfId="55" applyFont="1" applyBorder="1" applyAlignment="1">
      <alignment horizontal="left"/>
      <protection/>
    </xf>
    <xf numFmtId="0" fontId="0" fillId="0" borderId="11" xfId="55" applyFont="1" applyBorder="1">
      <alignment/>
      <protection/>
    </xf>
    <xf numFmtId="0" fontId="28" fillId="0" borderId="0" xfId="55" applyFont="1" applyBorder="1" applyAlignment="1">
      <alignment horizontal="left"/>
      <protection/>
    </xf>
    <xf numFmtId="0" fontId="0" fillId="34" borderId="12" xfId="55" applyFont="1" applyFill="1" applyBorder="1" applyAlignment="1">
      <alignment horizontal="center"/>
      <protection/>
    </xf>
    <xf numFmtId="0" fontId="0" fillId="34" borderId="12" xfId="55" applyFont="1" applyFill="1" applyBorder="1" applyAlignment="1">
      <alignment horizontal="left"/>
      <protection/>
    </xf>
    <xf numFmtId="176" fontId="0" fillId="34" borderId="12" xfId="51" applyFont="1" applyFill="1" applyBorder="1" applyAlignment="1">
      <alignment horizontal="center"/>
    </xf>
    <xf numFmtId="0" fontId="22" fillId="34" borderId="13" xfId="55" applyFont="1" applyFill="1" applyBorder="1" applyAlignment="1">
      <alignment horizontal="center"/>
      <protection/>
    </xf>
    <xf numFmtId="0" fontId="0" fillId="35" borderId="13" xfId="55" applyFont="1" applyFill="1" applyBorder="1" applyAlignment="1">
      <alignment horizontal="center"/>
      <protection/>
    </xf>
    <xf numFmtId="0" fontId="22" fillId="35" borderId="14" xfId="55" applyFont="1" applyFill="1" applyBorder="1" applyAlignment="1">
      <alignment horizontal="center"/>
      <protection/>
    </xf>
    <xf numFmtId="0" fontId="0" fillId="0" borderId="0" xfId="55" applyFont="1" applyBorder="1" applyAlignment="1">
      <alignment horizontal="center"/>
      <protection/>
    </xf>
    <xf numFmtId="0" fontId="0" fillId="0" borderId="0" xfId="55" applyFont="1" applyBorder="1" applyAlignment="1">
      <alignment horizontal="left"/>
      <protection/>
    </xf>
    <xf numFmtId="17" fontId="29" fillId="34" borderId="15" xfId="55" applyNumberFormat="1" applyFont="1" applyFill="1" applyBorder="1" applyAlignment="1">
      <alignment horizontal="center"/>
      <protection/>
    </xf>
    <xf numFmtId="0" fontId="0" fillId="35" borderId="16" xfId="55" applyFont="1" applyFill="1" applyBorder="1" applyAlignment="1">
      <alignment horizontal="center"/>
      <protection/>
    </xf>
    <xf numFmtId="17" fontId="0" fillId="35" borderId="17" xfId="55" applyNumberFormat="1" applyFont="1" applyFill="1" applyBorder="1" applyAlignment="1">
      <alignment horizontal="center"/>
      <protection/>
    </xf>
    <xf numFmtId="0" fontId="30" fillId="34" borderId="18" xfId="55" applyFont="1" applyFill="1" applyBorder="1" applyAlignment="1" quotePrefix="1">
      <alignment horizontal="left"/>
      <protection/>
    </xf>
    <xf numFmtId="0" fontId="0" fillId="34" borderId="19" xfId="55" applyFont="1" applyFill="1" applyBorder="1" applyAlignment="1">
      <alignment horizontal="center"/>
      <protection/>
    </xf>
    <xf numFmtId="0" fontId="28" fillId="0" borderId="20" xfId="55" applyFont="1" applyBorder="1" applyAlignment="1">
      <alignment horizontal="left"/>
      <protection/>
    </xf>
    <xf numFmtId="0" fontId="0" fillId="0" borderId="20" xfId="55" applyFont="1" applyBorder="1" applyAlignment="1">
      <alignment horizontal="left"/>
      <protection/>
    </xf>
    <xf numFmtId="0" fontId="0" fillId="0" borderId="20" xfId="55" applyFont="1" applyBorder="1" applyAlignment="1">
      <alignment horizontal="center"/>
      <protection/>
    </xf>
    <xf numFmtId="0" fontId="0" fillId="0" borderId="20" xfId="55" applyFont="1" applyBorder="1">
      <alignment/>
      <protection/>
    </xf>
    <xf numFmtId="0" fontId="29" fillId="0" borderId="21" xfId="55" applyFont="1" applyFill="1" applyBorder="1" applyAlignment="1">
      <alignment horizontal="center"/>
      <protection/>
    </xf>
    <xf numFmtId="17" fontId="29" fillId="0" borderId="21" xfId="55" applyNumberFormat="1" applyFont="1" applyFill="1" applyBorder="1" applyAlignment="1">
      <alignment horizontal="center"/>
      <protection/>
    </xf>
    <xf numFmtId="17" fontId="29" fillId="0" borderId="22" xfId="55" applyNumberFormat="1" applyFont="1" applyFill="1" applyBorder="1" applyAlignment="1">
      <alignment horizontal="center"/>
      <protection/>
    </xf>
    <xf numFmtId="0" fontId="30" fillId="34" borderId="23" xfId="55" applyFont="1" applyFill="1" applyBorder="1" applyAlignment="1" quotePrefix="1">
      <alignment horizontal="left"/>
      <protection/>
    </xf>
    <xf numFmtId="0" fontId="0" fillId="34" borderId="22" xfId="55" applyFont="1" applyFill="1" applyBorder="1">
      <alignment/>
      <protection/>
    </xf>
    <xf numFmtId="0" fontId="0" fillId="0" borderId="0" xfId="55" applyFont="1" applyAlignment="1">
      <alignment horizontal="left"/>
      <protection/>
    </xf>
    <xf numFmtId="4" fontId="0" fillId="0" borderId="0" xfId="51" applyNumberFormat="1" applyFont="1" applyAlignment="1">
      <alignment/>
    </xf>
    <xf numFmtId="4" fontId="0" fillId="0" borderId="0" xfId="55" applyNumberFormat="1" applyFont="1">
      <alignment/>
      <protection/>
    </xf>
    <xf numFmtId="4" fontId="22" fillId="0" borderId="16" xfId="55" applyNumberFormat="1" applyFont="1" applyBorder="1">
      <alignment/>
      <protection/>
    </xf>
    <xf numFmtId="180" fontId="0" fillId="0" borderId="18" xfId="55" applyNumberFormat="1" applyFont="1" applyBorder="1">
      <alignment/>
      <protection/>
    </xf>
    <xf numFmtId="10" fontId="0" fillId="0" borderId="17" xfId="57" applyNumberFormat="1" applyFont="1" applyFill="1" applyBorder="1" applyAlignment="1">
      <alignment/>
    </xf>
    <xf numFmtId="0" fontId="31" fillId="36" borderId="24" xfId="55" applyFont="1" applyFill="1" applyBorder="1">
      <alignment/>
      <protection/>
    </xf>
    <xf numFmtId="0" fontId="29" fillId="36" borderId="24" xfId="55" applyFont="1" applyFill="1" applyBorder="1">
      <alignment/>
      <protection/>
    </xf>
    <xf numFmtId="0" fontId="1" fillId="36" borderId="24" xfId="55" applyFont="1" applyFill="1" applyBorder="1">
      <alignment/>
      <protection/>
    </xf>
    <xf numFmtId="4" fontId="1" fillId="36" borderId="24" xfId="51" applyNumberFormat="1" applyFont="1" applyFill="1" applyBorder="1" applyAlignment="1">
      <alignment/>
    </xf>
    <xf numFmtId="4" fontId="0" fillId="36" borderId="24" xfId="55" applyNumberFormat="1" applyFont="1" applyFill="1" applyBorder="1">
      <alignment/>
      <protection/>
    </xf>
    <xf numFmtId="4" fontId="29" fillId="36" borderId="25" xfId="51" applyNumberFormat="1" applyFont="1" applyFill="1" applyBorder="1" applyAlignment="1">
      <alignment/>
    </xf>
    <xf numFmtId="4" fontId="1" fillId="36" borderId="25" xfId="51" applyNumberFormat="1" applyFont="1" applyFill="1" applyBorder="1" applyAlignment="1">
      <alignment/>
    </xf>
    <xf numFmtId="4" fontId="1" fillId="36" borderId="26" xfId="51" applyNumberFormat="1" applyFont="1" applyFill="1" applyBorder="1" applyAlignment="1">
      <alignment/>
    </xf>
    <xf numFmtId="4" fontId="0" fillId="0" borderId="0" xfId="51" applyNumberFormat="1" applyFont="1" applyFill="1" applyBorder="1" applyAlignment="1">
      <alignment/>
    </xf>
    <xf numFmtId="4" fontId="0" fillId="0" borderId="0" xfId="55" applyNumberFormat="1" applyFont="1" applyFill="1" applyBorder="1">
      <alignment/>
      <protection/>
    </xf>
    <xf numFmtId="4" fontId="22" fillId="0" borderId="0" xfId="55" applyNumberFormat="1" applyFont="1" applyFill="1" applyBorder="1">
      <alignment/>
      <protection/>
    </xf>
    <xf numFmtId="4" fontId="19" fillId="0" borderId="0" xfId="55" applyNumberFormat="1" applyFill="1" applyBorder="1">
      <alignment/>
      <protection/>
    </xf>
    <xf numFmtId="0" fontId="0" fillId="0" borderId="0" xfId="55" applyFont="1" applyFill="1" applyBorder="1">
      <alignment/>
      <protection/>
    </xf>
    <xf numFmtId="0" fontId="19" fillId="0" borderId="0" xfId="55" applyFill="1" applyBorder="1">
      <alignment/>
      <protection/>
    </xf>
    <xf numFmtId="0" fontId="26" fillId="0" borderId="20" xfId="55" applyFont="1" applyBorder="1" applyAlignment="1">
      <alignment horizontal="left"/>
      <protection/>
    </xf>
    <xf numFmtId="0" fontId="22" fillId="0" borderId="20" xfId="55" applyFont="1" applyBorder="1">
      <alignment/>
      <protection/>
    </xf>
    <xf numFmtId="4" fontId="0" fillId="0" borderId="20" xfId="51" applyNumberFormat="1" applyFont="1" applyFill="1" applyBorder="1" applyAlignment="1">
      <alignment/>
    </xf>
    <xf numFmtId="4" fontId="0" fillId="0" borderId="20" xfId="55" applyNumberFormat="1" applyFont="1" applyFill="1" applyBorder="1">
      <alignment/>
      <protection/>
    </xf>
    <xf numFmtId="4" fontId="0" fillId="34" borderId="12" xfId="51" applyNumberFormat="1" applyFont="1" applyFill="1" applyBorder="1" applyAlignment="1">
      <alignment horizontal="center"/>
    </xf>
    <xf numFmtId="4" fontId="0" fillId="34" borderId="12" xfId="55" applyNumberFormat="1" applyFont="1" applyFill="1" applyBorder="1" applyAlignment="1">
      <alignment horizontal="center"/>
      <protection/>
    </xf>
    <xf numFmtId="4" fontId="22" fillId="34" borderId="27" xfId="55" applyNumberFormat="1" applyFont="1" applyFill="1" applyBorder="1" applyAlignment="1">
      <alignment horizontal="center"/>
      <protection/>
    </xf>
    <xf numFmtId="4" fontId="0" fillId="35" borderId="13" xfId="55" applyNumberFormat="1" applyFont="1" applyFill="1" applyBorder="1" applyAlignment="1">
      <alignment horizontal="center"/>
      <protection/>
    </xf>
    <xf numFmtId="4" fontId="22" fillId="35" borderId="14" xfId="55" applyNumberFormat="1" applyFont="1" applyFill="1" applyBorder="1" applyAlignment="1">
      <alignment horizontal="center"/>
      <protection/>
    </xf>
    <xf numFmtId="0" fontId="19" fillId="0" borderId="0" xfId="55" applyFill="1">
      <alignment/>
      <protection/>
    </xf>
    <xf numFmtId="0" fontId="0" fillId="0" borderId="0" xfId="55" applyFont="1" applyFill="1" applyBorder="1" applyAlignment="1">
      <alignment horizontal="center"/>
      <protection/>
    </xf>
    <xf numFmtId="0" fontId="0" fillId="0" borderId="0" xfId="55" applyFont="1" applyFill="1" applyBorder="1" applyAlignment="1">
      <alignment horizontal="left"/>
      <protection/>
    </xf>
    <xf numFmtId="4" fontId="0" fillId="0" borderId="0" xfId="55" applyNumberFormat="1" applyFont="1" applyFill="1">
      <alignment/>
      <protection/>
    </xf>
    <xf numFmtId="4" fontId="0" fillId="0" borderId="0" xfId="55" applyNumberFormat="1" applyFont="1" applyFill="1" applyBorder="1" applyAlignment="1">
      <alignment horizontal="center"/>
      <protection/>
    </xf>
    <xf numFmtId="4" fontId="29" fillId="34" borderId="28" xfId="55" applyNumberFormat="1" applyFont="1" applyFill="1" applyBorder="1" applyAlignment="1">
      <alignment horizontal="center"/>
      <protection/>
    </xf>
    <xf numFmtId="4" fontId="0" fillId="35" borderId="16" xfId="55" applyNumberFormat="1" applyFont="1" applyFill="1" applyBorder="1" applyAlignment="1">
      <alignment horizontal="center"/>
      <protection/>
    </xf>
    <xf numFmtId="4" fontId="29" fillId="35" borderId="17" xfId="55" applyNumberFormat="1" applyFont="1" applyFill="1" applyBorder="1" applyAlignment="1">
      <alignment horizontal="center"/>
      <protection/>
    </xf>
    <xf numFmtId="4" fontId="30" fillId="34" borderId="29" xfId="55" applyNumberFormat="1" applyFont="1" applyFill="1" applyBorder="1" applyAlignment="1" quotePrefix="1">
      <alignment horizontal="left"/>
      <protection/>
    </xf>
    <xf numFmtId="0" fontId="19" fillId="34" borderId="17" xfId="55" applyFill="1" applyBorder="1">
      <alignment/>
      <protection/>
    </xf>
    <xf numFmtId="4" fontId="22" fillId="0" borderId="21" xfId="55" applyNumberFormat="1" applyFont="1" applyFill="1" applyBorder="1" applyAlignment="1">
      <alignment horizontal="center"/>
      <protection/>
    </xf>
    <xf numFmtId="4" fontId="29" fillId="0" borderId="22" xfId="55" applyNumberFormat="1" applyFont="1" applyFill="1" applyBorder="1" applyAlignment="1">
      <alignment horizontal="center"/>
      <protection/>
    </xf>
    <xf numFmtId="4" fontId="30" fillId="34" borderId="20" xfId="55" applyNumberFormat="1" applyFont="1" applyFill="1" applyBorder="1" applyAlignment="1" quotePrefix="1">
      <alignment horizontal="left"/>
      <protection/>
    </xf>
    <xf numFmtId="4" fontId="0" fillId="0" borderId="18" xfId="55" applyNumberFormat="1" applyFont="1" applyBorder="1">
      <alignment/>
      <protection/>
    </xf>
    <xf numFmtId="0" fontId="0" fillId="0" borderId="17" xfId="55" applyFont="1" applyBorder="1">
      <alignment/>
      <protection/>
    </xf>
    <xf numFmtId="4" fontId="1" fillId="0" borderId="0" xfId="55" applyNumberFormat="1" applyFont="1">
      <alignment/>
      <protection/>
    </xf>
    <xf numFmtId="176" fontId="19" fillId="0" borderId="0" xfId="51" applyAlignment="1">
      <alignment/>
    </xf>
    <xf numFmtId="0" fontId="31" fillId="36" borderId="24" xfId="55" applyFont="1" applyFill="1" applyBorder="1" applyAlignment="1" quotePrefix="1">
      <alignment horizontal="left"/>
      <protection/>
    </xf>
    <xf numFmtId="0" fontId="31" fillId="0" borderId="0" xfId="55" applyFont="1" applyFill="1" applyBorder="1" applyAlignment="1" quotePrefix="1">
      <alignment horizontal="left"/>
      <protection/>
    </xf>
    <xf numFmtId="0" fontId="1" fillId="0" borderId="0" xfId="55" applyFont="1" applyFill="1" applyBorder="1">
      <alignment/>
      <protection/>
    </xf>
    <xf numFmtId="4" fontId="1" fillId="0" borderId="0" xfId="51" applyNumberFormat="1" applyFont="1" applyFill="1" applyBorder="1" applyAlignment="1">
      <alignment/>
    </xf>
    <xf numFmtId="4" fontId="29" fillId="0" borderId="0" xfId="51" applyNumberFormat="1" applyFont="1" applyFill="1" applyBorder="1" applyAlignment="1">
      <alignment/>
    </xf>
    <xf numFmtId="177" fontId="0" fillId="0" borderId="0" xfId="55" applyNumberFormat="1" applyFont="1" applyBorder="1">
      <alignment/>
      <protection/>
    </xf>
    <xf numFmtId="0" fontId="0" fillId="0" borderId="20" xfId="55" applyFont="1" applyFill="1" applyBorder="1">
      <alignment/>
      <protection/>
    </xf>
    <xf numFmtId="0" fontId="0" fillId="36" borderId="30" xfId="55" applyFont="1" applyFill="1" applyBorder="1" applyAlignment="1">
      <alignment horizontal="left"/>
      <protection/>
    </xf>
    <xf numFmtId="4" fontId="1" fillId="36" borderId="30" xfId="51" applyNumberFormat="1" applyFont="1" applyFill="1" applyBorder="1" applyAlignment="1">
      <alignment/>
    </xf>
    <xf numFmtId="4" fontId="0" fillId="36" borderId="30" xfId="55" applyNumberFormat="1" applyFont="1" applyFill="1" applyBorder="1">
      <alignment/>
      <protection/>
    </xf>
    <xf numFmtId="4" fontId="29" fillId="36" borderId="31" xfId="55" applyNumberFormat="1" applyFont="1" applyFill="1" applyBorder="1">
      <alignment/>
      <protection/>
    </xf>
    <xf numFmtId="0" fontId="0" fillId="0" borderId="0" xfId="55" applyFont="1" applyFill="1">
      <alignment/>
      <protection/>
    </xf>
    <xf numFmtId="0" fontId="22" fillId="0" borderId="0" xfId="55" applyFont="1" applyFill="1">
      <alignment/>
      <protection/>
    </xf>
    <xf numFmtId="0" fontId="32" fillId="0" borderId="0" xfId="55" applyFont="1">
      <alignment/>
      <protection/>
    </xf>
    <xf numFmtId="4" fontId="31" fillId="0" borderId="0" xfId="55" applyNumberFormat="1" applyFont="1">
      <alignment/>
      <protection/>
    </xf>
    <xf numFmtId="10" fontId="1" fillId="0" borderId="0" xfId="55" applyNumberFormat="1" applyFont="1">
      <alignment/>
      <protection/>
    </xf>
    <xf numFmtId="4" fontId="31" fillId="0" borderId="20" xfId="55" applyNumberFormat="1" applyFont="1" applyBorder="1">
      <alignment/>
      <protection/>
    </xf>
    <xf numFmtId="10" fontId="1" fillId="0" borderId="20" xfId="55" applyNumberFormat="1" applyFont="1" applyBorder="1">
      <alignment/>
      <protection/>
    </xf>
    <xf numFmtId="0" fontId="19" fillId="0" borderId="0" xfId="55" applyAlignment="1">
      <alignment horizontal="left"/>
      <protection/>
    </xf>
    <xf numFmtId="0" fontId="1" fillId="0" borderId="0" xfId="55" applyFont="1">
      <alignment/>
      <protection/>
    </xf>
    <xf numFmtId="4" fontId="31" fillId="34" borderId="24" xfId="55" applyNumberFormat="1" applyFont="1" applyFill="1" applyBorder="1">
      <alignment/>
      <protection/>
    </xf>
    <xf numFmtId="10" fontId="1" fillId="34" borderId="24" xfId="55" applyNumberFormat="1" applyFont="1" applyFill="1" applyBorder="1">
      <alignment/>
      <protection/>
    </xf>
    <xf numFmtId="0" fontId="2" fillId="0" borderId="0" xfId="55" applyFont="1" applyAlignment="1">
      <alignment horizontal="left"/>
      <protection/>
    </xf>
    <xf numFmtId="10" fontId="0" fillId="36" borderId="32" xfId="57" applyNumberFormat="1" applyFont="1" applyFill="1" applyBorder="1" applyAlignment="1">
      <alignment/>
    </xf>
    <xf numFmtId="0" fontId="20" fillId="0" borderId="0" xfId="55" applyFont="1" applyAlignment="1">
      <alignment horizontal="left"/>
      <protection/>
    </xf>
    <xf numFmtId="3" fontId="0" fillId="0" borderId="0" xfId="55" applyNumberFormat="1" applyFont="1" applyAlignment="1">
      <alignment horizontal="left"/>
      <protection/>
    </xf>
    <xf numFmtId="184" fontId="0" fillId="0" borderId="0" xfId="51" applyNumberFormat="1" applyFont="1" applyFill="1" applyAlignment="1">
      <alignment/>
    </xf>
    <xf numFmtId="4" fontId="19" fillId="0" borderId="0" xfId="55" applyNumberFormat="1">
      <alignment/>
      <protection/>
    </xf>
    <xf numFmtId="3" fontId="29" fillId="34" borderId="21" xfId="55" applyNumberFormat="1" applyFont="1" applyFill="1" applyBorder="1" applyAlignment="1">
      <alignment horizontal="center"/>
      <protection/>
    </xf>
    <xf numFmtId="180" fontId="0" fillId="36" borderId="32" xfId="49" applyNumberFormat="1" applyFont="1" applyFill="1" applyBorder="1" applyAlignment="1">
      <alignment/>
    </xf>
    <xf numFmtId="4" fontId="22" fillId="0" borderId="0" xfId="55" applyNumberFormat="1" applyFont="1" applyBorder="1">
      <alignment/>
      <protection/>
    </xf>
    <xf numFmtId="4" fontId="0" fillId="35" borderId="16" xfId="55" applyNumberFormat="1" applyFont="1" applyFill="1" applyBorder="1" applyProtection="1">
      <alignment/>
      <protection locked="0"/>
    </xf>
    <xf numFmtId="4" fontId="22" fillId="35" borderId="17" xfId="55" applyNumberFormat="1" applyFont="1" applyFill="1" applyBorder="1" applyProtection="1">
      <alignment/>
      <protection locked="0"/>
    </xf>
    <xf numFmtId="4" fontId="0" fillId="35" borderId="16" xfId="55" applyNumberFormat="1" applyFont="1" applyFill="1" applyBorder="1" applyAlignment="1" applyProtection="1">
      <alignment horizontal="center"/>
      <protection locked="0"/>
    </xf>
    <xf numFmtId="180" fontId="5" fillId="0" borderId="0" xfId="0" applyNumberFormat="1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9" fillId="0" borderId="0" xfId="0" applyFont="1" applyAlignment="1" applyProtection="1" quotePrefix="1">
      <alignment horizontal="right"/>
      <protection locked="0"/>
    </xf>
    <xf numFmtId="0" fontId="10" fillId="0" borderId="20" xfId="0" applyFont="1" applyBorder="1" applyAlignment="1" applyProtection="1">
      <alignment horizontal="left"/>
      <protection locked="0"/>
    </xf>
    <xf numFmtId="3" fontId="5" fillId="0" borderId="20" xfId="0" applyNumberFormat="1" applyFont="1" applyBorder="1" applyAlignment="1" applyProtection="1">
      <alignment/>
      <protection locked="0"/>
    </xf>
    <xf numFmtId="178" fontId="5" fillId="0" borderId="20" xfId="0" applyNumberFormat="1" applyFont="1" applyBorder="1" applyAlignment="1" applyProtection="1">
      <alignment horizontal="right"/>
      <protection locked="0"/>
    </xf>
    <xf numFmtId="0" fontId="9" fillId="0" borderId="0" xfId="0" applyFont="1" applyAlignment="1" applyProtection="1">
      <alignment horizontal="right"/>
      <protection locked="0"/>
    </xf>
    <xf numFmtId="0" fontId="10" fillId="0" borderId="0" xfId="0" applyFont="1" applyAlignment="1" applyProtection="1">
      <alignment horizontal="left"/>
      <protection locked="0"/>
    </xf>
    <xf numFmtId="3" fontId="5" fillId="0" borderId="0" xfId="0" applyNumberFormat="1" applyFont="1" applyAlignment="1" applyProtection="1">
      <alignment/>
      <protection locked="0"/>
    </xf>
    <xf numFmtId="178" fontId="5" fillId="0" borderId="0" xfId="0" applyNumberFormat="1" applyFont="1" applyAlignment="1" applyProtection="1">
      <alignment horizontal="right"/>
      <protection locked="0"/>
    </xf>
    <xf numFmtId="0" fontId="9" fillId="0" borderId="0" xfId="0" applyFont="1" applyAlignment="1" applyProtection="1" quotePrefix="1">
      <alignment horizontal="left"/>
      <protection locked="0"/>
    </xf>
    <xf numFmtId="0" fontId="9" fillId="37" borderId="0" xfId="0" applyFont="1" applyFill="1" applyAlignment="1" applyProtection="1">
      <alignment horizontal="left"/>
      <protection locked="0"/>
    </xf>
    <xf numFmtId="0" fontId="5" fillId="37" borderId="0" xfId="0" applyFont="1" applyFill="1" applyAlignment="1" applyProtection="1">
      <alignment/>
      <protection locked="0"/>
    </xf>
    <xf numFmtId="0" fontId="5" fillId="35" borderId="25" xfId="0" applyFont="1" applyFill="1" applyBorder="1" applyAlignment="1" applyProtection="1">
      <alignment horizontal="center"/>
      <protection locked="0"/>
    </xf>
    <xf numFmtId="0" fontId="5" fillId="35" borderId="24" xfId="0" applyFont="1" applyFill="1" applyBorder="1" applyAlignment="1" applyProtection="1">
      <alignment horizontal="center"/>
      <protection locked="0"/>
    </xf>
    <xf numFmtId="0" fontId="16" fillId="35" borderId="24" xfId="0" applyFont="1" applyFill="1" applyBorder="1" applyAlignment="1" applyProtection="1">
      <alignment horizontal="center"/>
      <protection locked="0"/>
    </xf>
    <xf numFmtId="178" fontId="5" fillId="35" borderId="26" xfId="0" applyNumberFormat="1" applyFont="1" applyFill="1" applyBorder="1" applyAlignment="1" applyProtection="1">
      <alignment horizontal="center"/>
      <protection locked="0"/>
    </xf>
    <xf numFmtId="180" fontId="5" fillId="35" borderId="26" xfId="0" applyNumberFormat="1" applyFont="1" applyFill="1" applyBorder="1" applyAlignment="1" applyProtection="1">
      <alignment horizontal="center"/>
      <protection locked="0"/>
    </xf>
    <xf numFmtId="0" fontId="5" fillId="0" borderId="16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Alignment="1" applyProtection="1">
      <alignment horizontal="center"/>
      <protection locked="0"/>
    </xf>
    <xf numFmtId="178" fontId="5" fillId="0" borderId="17" xfId="0" applyNumberFormat="1" applyFont="1" applyFill="1" applyBorder="1" applyAlignment="1" applyProtection="1">
      <alignment horizontal="center"/>
      <protection locked="0"/>
    </xf>
    <xf numFmtId="180" fontId="5" fillId="0" borderId="17" xfId="0" applyNumberFormat="1" applyFont="1" applyFill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/>
      <protection locked="0"/>
    </xf>
    <xf numFmtId="3" fontId="5" fillId="0" borderId="0" xfId="0" applyNumberFormat="1" applyFont="1" applyBorder="1" applyAlignment="1" applyProtection="1">
      <alignment/>
      <protection locked="0"/>
    </xf>
    <xf numFmtId="180" fontId="5" fillId="0" borderId="0" xfId="0" applyNumberFormat="1" applyFont="1" applyBorder="1" applyAlignment="1" applyProtection="1">
      <alignment/>
      <protection locked="0"/>
    </xf>
    <xf numFmtId="180" fontId="5" fillId="0" borderId="17" xfId="0" applyNumberFormat="1" applyFont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5" fillId="0" borderId="33" xfId="0" applyFont="1" applyBorder="1" applyAlignment="1" applyProtection="1">
      <alignment horizontal="center"/>
      <protection locked="0"/>
    </xf>
    <xf numFmtId="0" fontId="5" fillId="0" borderId="33" xfId="0" applyFont="1" applyBorder="1" applyAlignment="1" applyProtection="1">
      <alignment/>
      <protection locked="0"/>
    </xf>
    <xf numFmtId="3" fontId="5" fillId="0" borderId="33" xfId="0" applyNumberFormat="1" applyFont="1" applyBorder="1" applyAlignment="1" applyProtection="1">
      <alignment/>
      <protection locked="0"/>
    </xf>
    <xf numFmtId="180" fontId="5" fillId="0" borderId="33" xfId="0" applyNumberFormat="1" applyFont="1" applyBorder="1" applyAlignment="1" applyProtection="1">
      <alignment/>
      <protection locked="0"/>
    </xf>
    <xf numFmtId="180" fontId="5" fillId="0" borderId="31" xfId="0" applyNumberFormat="1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/>
      <protection locked="0"/>
    </xf>
    <xf numFmtId="180" fontId="5" fillId="0" borderId="17" xfId="0" applyNumberFormat="1" applyFont="1" applyBorder="1" applyAlignment="1" applyProtection="1">
      <alignment horizontal="right"/>
      <protection locked="0"/>
    </xf>
    <xf numFmtId="0" fontId="5" fillId="0" borderId="24" xfId="0" applyFont="1" applyBorder="1" applyAlignment="1" applyProtection="1">
      <alignment horizontal="center"/>
      <protection locked="0"/>
    </xf>
    <xf numFmtId="3" fontId="5" fillId="0" borderId="24" xfId="0" applyNumberFormat="1" applyFont="1" applyBorder="1" applyAlignment="1" applyProtection="1">
      <alignment horizontal="center"/>
      <protection locked="0"/>
    </xf>
    <xf numFmtId="180" fontId="5" fillId="0" borderId="24" xfId="0" applyNumberFormat="1" applyFont="1" applyBorder="1" applyAlignment="1" applyProtection="1">
      <alignment horizontal="right"/>
      <protection locked="0"/>
    </xf>
    <xf numFmtId="180" fontId="5" fillId="0" borderId="26" xfId="0" applyNumberFormat="1" applyFont="1" applyBorder="1" applyAlignment="1" applyProtection="1">
      <alignment horizontal="center"/>
      <protection locked="0"/>
    </xf>
    <xf numFmtId="180" fontId="5" fillId="0" borderId="0" xfId="0" applyNumberFormat="1" applyFont="1" applyBorder="1" applyAlignment="1" applyProtection="1">
      <alignment/>
      <protection locked="0"/>
    </xf>
    <xf numFmtId="0" fontId="5" fillId="0" borderId="33" xfId="0" applyFont="1" applyBorder="1" applyAlignment="1" applyProtection="1">
      <alignment/>
      <protection locked="0"/>
    </xf>
    <xf numFmtId="180" fontId="10" fillId="0" borderId="31" xfId="0" applyNumberFormat="1" applyFont="1" applyBorder="1" applyAlignment="1" applyProtection="1">
      <alignment/>
      <protection locked="0"/>
    </xf>
    <xf numFmtId="180" fontId="10" fillId="0" borderId="17" xfId="0" applyNumberFormat="1" applyFont="1" applyBorder="1" applyAlignment="1" applyProtection="1">
      <alignment horizontal="center"/>
      <protection locked="0"/>
    </xf>
    <xf numFmtId="180" fontId="5" fillId="0" borderId="34" xfId="0" applyNumberFormat="1" applyFont="1" applyBorder="1" applyAlignment="1" applyProtection="1">
      <alignment horizontal="center"/>
      <protection locked="0"/>
    </xf>
    <xf numFmtId="0" fontId="5" fillId="0" borderId="35" xfId="0" applyFont="1" applyBorder="1" applyAlignment="1" applyProtection="1">
      <alignment/>
      <protection locked="0"/>
    </xf>
    <xf numFmtId="0" fontId="5" fillId="0" borderId="35" xfId="0" applyFont="1" applyBorder="1" applyAlignment="1" applyProtection="1">
      <alignment/>
      <protection locked="0"/>
    </xf>
    <xf numFmtId="3" fontId="5" fillId="0" borderId="35" xfId="0" applyNumberFormat="1" applyFont="1" applyBorder="1" applyAlignment="1" applyProtection="1">
      <alignment/>
      <protection locked="0"/>
    </xf>
    <xf numFmtId="180" fontId="5" fillId="0" borderId="35" xfId="0" applyNumberFormat="1" applyFont="1" applyBorder="1" applyAlignment="1" applyProtection="1">
      <alignment/>
      <protection locked="0"/>
    </xf>
    <xf numFmtId="180" fontId="5" fillId="0" borderId="36" xfId="0" applyNumberFormat="1" applyFont="1" applyBorder="1" applyAlignment="1" applyProtection="1">
      <alignment horizontal="right"/>
      <protection locked="0"/>
    </xf>
    <xf numFmtId="180" fontId="10" fillId="0" borderId="36" xfId="0" applyNumberFormat="1" applyFont="1" applyBorder="1" applyAlignment="1" applyProtection="1">
      <alignment/>
      <protection locked="0"/>
    </xf>
    <xf numFmtId="180" fontId="5" fillId="0" borderId="26" xfId="0" applyNumberFormat="1" applyFont="1" applyFill="1" applyBorder="1" applyAlignment="1" applyProtection="1">
      <alignment horizontal="center"/>
      <protection locked="0"/>
    </xf>
    <xf numFmtId="3" fontId="5" fillId="0" borderId="33" xfId="0" applyNumberFormat="1" applyFont="1" applyBorder="1" applyAlignment="1" applyProtection="1">
      <alignment horizontal="center"/>
      <protection locked="0"/>
    </xf>
    <xf numFmtId="0" fontId="5" fillId="0" borderId="21" xfId="0" applyFont="1" applyBorder="1" applyAlignment="1" applyProtection="1">
      <alignment/>
      <protection locked="0"/>
    </xf>
    <xf numFmtId="0" fontId="5" fillId="0" borderId="20" xfId="0" applyFont="1" applyBorder="1" applyAlignment="1" applyProtection="1">
      <alignment/>
      <protection locked="0"/>
    </xf>
    <xf numFmtId="0" fontId="5" fillId="0" borderId="22" xfId="0" applyFont="1" applyBorder="1" applyAlignment="1" applyProtection="1">
      <alignment/>
      <protection locked="0"/>
    </xf>
    <xf numFmtId="180" fontId="5" fillId="0" borderId="22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 quotePrefix="1">
      <alignment/>
      <protection locked="0"/>
    </xf>
    <xf numFmtId="180" fontId="5" fillId="0" borderId="0" xfId="0" applyNumberFormat="1" applyFont="1" applyAlignment="1" applyProtection="1">
      <alignment horizontal="center"/>
      <protection locked="0"/>
    </xf>
    <xf numFmtId="0" fontId="9" fillId="37" borderId="0" xfId="0" applyFont="1" applyFill="1" applyAlignment="1" applyProtection="1" quotePrefix="1">
      <alignment horizontal="left"/>
      <protection locked="0"/>
    </xf>
    <xf numFmtId="3" fontId="5" fillId="0" borderId="21" xfId="0" applyNumberFormat="1" applyFont="1" applyBorder="1" applyAlignment="1" applyProtection="1">
      <alignment/>
      <protection locked="0"/>
    </xf>
    <xf numFmtId="180" fontId="5" fillId="0" borderId="20" xfId="0" applyNumberFormat="1" applyFont="1" applyBorder="1" applyAlignment="1" applyProtection="1">
      <alignment/>
      <protection locked="0"/>
    </xf>
    <xf numFmtId="180" fontId="5" fillId="0" borderId="22" xfId="0" applyNumberFormat="1" applyFont="1" applyBorder="1" applyAlignment="1" applyProtection="1">
      <alignment horizontal="right"/>
      <protection locked="0"/>
    </xf>
    <xf numFmtId="0" fontId="5" fillId="0" borderId="37" xfId="0" applyFont="1" applyBorder="1" applyAlignment="1" applyProtection="1">
      <alignment/>
      <protection locked="0"/>
    </xf>
    <xf numFmtId="0" fontId="5" fillId="0" borderId="33" xfId="0" applyFont="1" applyBorder="1" applyAlignment="1" applyProtection="1">
      <alignment horizontal="left"/>
      <protection locked="0"/>
    </xf>
    <xf numFmtId="180" fontId="10" fillId="0" borderId="38" xfId="0" applyNumberFormat="1" applyFont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 horizontal="right"/>
      <protection locked="0"/>
    </xf>
    <xf numFmtId="0" fontId="5" fillId="0" borderId="20" xfId="0" applyFont="1" applyBorder="1" applyAlignment="1" applyProtection="1">
      <alignment horizontal="left"/>
      <protection locked="0"/>
    </xf>
    <xf numFmtId="180" fontId="5" fillId="0" borderId="17" xfId="0" applyNumberFormat="1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right"/>
      <protection locked="0"/>
    </xf>
    <xf numFmtId="3" fontId="5" fillId="38" borderId="0" xfId="0" applyNumberFormat="1" applyFont="1" applyFill="1" applyBorder="1" applyAlignment="1" applyProtection="1">
      <alignment/>
      <protection locked="0"/>
    </xf>
    <xf numFmtId="180" fontId="5" fillId="0" borderId="0" xfId="0" applyNumberFormat="1" applyFont="1" applyFill="1" applyBorder="1" applyAlignment="1" applyProtection="1">
      <alignment/>
      <protection locked="0"/>
    </xf>
    <xf numFmtId="180" fontId="5" fillId="0" borderId="39" xfId="0" applyNumberFormat="1" applyFont="1" applyBorder="1" applyAlignment="1" applyProtection="1">
      <alignment horizontal="center"/>
      <protection locked="0"/>
    </xf>
    <xf numFmtId="3" fontId="5" fillId="38" borderId="20" xfId="0" applyNumberFormat="1" applyFont="1" applyFill="1" applyBorder="1" applyAlignment="1" applyProtection="1">
      <alignment/>
      <protection locked="0"/>
    </xf>
    <xf numFmtId="180" fontId="5" fillId="0" borderId="20" xfId="0" applyNumberFormat="1" applyFont="1" applyFill="1" applyBorder="1" applyAlignment="1" applyProtection="1">
      <alignment/>
      <protection locked="0"/>
    </xf>
    <xf numFmtId="180" fontId="10" fillId="0" borderId="31" xfId="0" applyNumberFormat="1" applyFont="1" applyBorder="1" applyAlignment="1" applyProtection="1">
      <alignment horizontal="center"/>
      <protection locked="0"/>
    </xf>
    <xf numFmtId="178" fontId="5" fillId="0" borderId="0" xfId="0" applyNumberFormat="1" applyFont="1" applyBorder="1" applyAlignment="1" applyProtection="1">
      <alignment/>
      <protection locked="0"/>
    </xf>
    <xf numFmtId="178" fontId="5" fillId="0" borderId="33" xfId="0" applyNumberFormat="1" applyFont="1" applyBorder="1" applyAlignment="1" applyProtection="1">
      <alignment/>
      <protection locked="0"/>
    </xf>
    <xf numFmtId="178" fontId="5" fillId="0" borderId="20" xfId="0" applyNumberFormat="1" applyFont="1" applyBorder="1" applyAlignment="1" applyProtection="1">
      <alignment/>
      <protection locked="0"/>
    </xf>
    <xf numFmtId="178" fontId="5" fillId="0" borderId="22" xfId="0" applyNumberFormat="1" applyFont="1" applyBorder="1" applyAlignment="1" applyProtection="1">
      <alignment/>
      <protection locked="0"/>
    </xf>
    <xf numFmtId="0" fontId="19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80" fontId="5" fillId="35" borderId="17" xfId="0" applyNumberFormat="1" applyFont="1" applyFill="1" applyBorder="1" applyAlignment="1" applyProtection="1">
      <alignment horizontal="right"/>
      <protection/>
    </xf>
    <xf numFmtId="180" fontId="5" fillId="0" borderId="17" xfId="0" applyNumberFormat="1" applyFont="1" applyFill="1" applyBorder="1" applyAlignment="1" applyProtection="1">
      <alignment horizontal="right"/>
      <protection/>
    </xf>
    <xf numFmtId="180" fontId="10" fillId="35" borderId="31" xfId="0" applyNumberFormat="1" applyFont="1" applyFill="1" applyBorder="1" applyAlignment="1" applyProtection="1">
      <alignment horizontal="right"/>
      <protection/>
    </xf>
    <xf numFmtId="4" fontId="5" fillId="35" borderId="0" xfId="0" applyNumberFormat="1" applyFont="1" applyFill="1" applyBorder="1" applyAlignment="1" applyProtection="1">
      <alignment/>
      <protection/>
    </xf>
    <xf numFmtId="180" fontId="5" fillId="35" borderId="31" xfId="0" applyNumberFormat="1" applyFont="1" applyFill="1" applyBorder="1" applyAlignment="1" applyProtection="1">
      <alignment horizontal="right"/>
      <protection/>
    </xf>
    <xf numFmtId="180" fontId="5" fillId="35" borderId="33" xfId="0" applyNumberFormat="1" applyFont="1" applyFill="1" applyBorder="1" applyAlignment="1" applyProtection="1">
      <alignment/>
      <protection/>
    </xf>
    <xf numFmtId="180" fontId="10" fillId="35" borderId="38" xfId="0" applyNumberFormat="1" applyFont="1" applyFill="1" applyBorder="1" applyAlignment="1" applyProtection="1">
      <alignment horizontal="right"/>
      <protection/>
    </xf>
    <xf numFmtId="180" fontId="5" fillId="35" borderId="0" xfId="0" applyNumberFormat="1" applyFont="1" applyFill="1" applyBorder="1" applyAlignment="1" applyProtection="1">
      <alignment/>
      <protection/>
    </xf>
    <xf numFmtId="180" fontId="5" fillId="35" borderId="20" xfId="0" applyNumberFormat="1" applyFont="1" applyFill="1" applyBorder="1" applyAlignment="1" applyProtection="1">
      <alignment/>
      <protection/>
    </xf>
    <xf numFmtId="180" fontId="10" fillId="35" borderId="20" xfId="0" applyNumberFormat="1" applyFont="1" applyFill="1" applyBorder="1" applyAlignment="1" applyProtection="1">
      <alignment horizontal="right"/>
      <protection/>
    </xf>
    <xf numFmtId="180" fontId="10" fillId="35" borderId="38" xfId="0" applyNumberFormat="1" applyFont="1" applyFill="1" applyBorder="1" applyAlignment="1" applyProtection="1">
      <alignment/>
      <protection/>
    </xf>
    <xf numFmtId="180" fontId="5" fillId="0" borderId="20" xfId="0" applyNumberFormat="1" applyFont="1" applyBorder="1" applyAlignment="1" applyProtection="1">
      <alignment/>
      <protection/>
    </xf>
    <xf numFmtId="180" fontId="5" fillId="0" borderId="17" xfId="0" applyNumberFormat="1" applyFont="1" applyBorder="1" applyAlignment="1" applyProtection="1">
      <alignment horizontal="right"/>
      <protection/>
    </xf>
    <xf numFmtId="0" fontId="13" fillId="35" borderId="0" xfId="0" applyFont="1" applyFill="1" applyAlignment="1" applyProtection="1">
      <alignment horizontal="centerContinuous"/>
      <protection locked="0"/>
    </xf>
    <xf numFmtId="0" fontId="7" fillId="35" borderId="0" xfId="0" applyFont="1" applyFill="1" applyAlignment="1" applyProtection="1">
      <alignment horizontal="centerContinuous"/>
      <protection locked="0"/>
    </xf>
    <xf numFmtId="3" fontId="7" fillId="35" borderId="0" xfId="0" applyNumberFormat="1" applyFont="1" applyFill="1" applyAlignment="1" applyProtection="1">
      <alignment horizontal="centerContinuous"/>
      <protection locked="0"/>
    </xf>
    <xf numFmtId="180" fontId="7" fillId="35" borderId="0" xfId="0" applyNumberFormat="1" applyFont="1" applyFill="1" applyAlignment="1" applyProtection="1">
      <alignment horizontal="centerContinuous"/>
      <protection locked="0"/>
    </xf>
    <xf numFmtId="180" fontId="8" fillId="35" borderId="0" xfId="0" applyNumberFormat="1" applyFont="1" applyFill="1" applyAlignment="1" applyProtection="1">
      <alignment horizontal="centerContinuous"/>
      <protection locked="0"/>
    </xf>
    <xf numFmtId="0" fontId="7" fillId="0" borderId="0" xfId="0" applyFont="1" applyAlignment="1" applyProtection="1">
      <alignment/>
      <protection locked="0"/>
    </xf>
    <xf numFmtId="0" fontId="11" fillId="0" borderId="0" xfId="0" applyFont="1" applyAlignment="1" applyProtection="1" quotePrefix="1">
      <alignment horizontal="right"/>
      <protection locked="0"/>
    </xf>
    <xf numFmtId="0" fontId="17" fillId="0" borderId="20" xfId="0" applyFont="1" applyBorder="1" applyAlignment="1" applyProtection="1" quotePrefix="1">
      <alignment horizontal="left"/>
      <protection locked="0"/>
    </xf>
    <xf numFmtId="3" fontId="7" fillId="0" borderId="20" xfId="0" applyNumberFormat="1" applyFont="1" applyBorder="1" applyAlignment="1" applyProtection="1">
      <alignment/>
      <protection locked="0"/>
    </xf>
    <xf numFmtId="180" fontId="7" fillId="0" borderId="20" xfId="0" applyNumberFormat="1" applyFont="1" applyBorder="1" applyAlignment="1" applyProtection="1">
      <alignment/>
      <protection locked="0"/>
    </xf>
    <xf numFmtId="180" fontId="11" fillId="0" borderId="20" xfId="0" applyNumberFormat="1" applyFont="1" applyBorder="1" applyAlignment="1" applyProtection="1">
      <alignment/>
      <protection locked="0"/>
    </xf>
    <xf numFmtId="0" fontId="11" fillId="0" borderId="0" xfId="0" applyFont="1" applyAlignment="1" applyProtection="1">
      <alignment horizontal="right"/>
      <protection locked="0"/>
    </xf>
    <xf numFmtId="3" fontId="7" fillId="0" borderId="0" xfId="0" applyNumberFormat="1" applyFont="1" applyAlignment="1" applyProtection="1">
      <alignment/>
      <protection locked="0"/>
    </xf>
    <xf numFmtId="180" fontId="7" fillId="0" borderId="0" xfId="0" applyNumberFormat="1" applyFont="1" applyAlignment="1" applyProtection="1">
      <alignment/>
      <protection locked="0"/>
    </xf>
    <xf numFmtId="180" fontId="8" fillId="0" borderId="0" xfId="0" applyNumberFormat="1" applyFont="1" applyAlignment="1" applyProtection="1">
      <alignment/>
      <protection locked="0"/>
    </xf>
    <xf numFmtId="0" fontId="14" fillId="0" borderId="0" xfId="0" applyFont="1" applyAlignment="1" applyProtection="1" quotePrefix="1">
      <alignment horizontal="left"/>
      <protection locked="0"/>
    </xf>
    <xf numFmtId="0" fontId="11" fillId="0" borderId="0" xfId="0" applyFont="1" applyFill="1" applyAlignment="1" applyProtection="1">
      <alignment horizontal="left"/>
      <protection locked="0"/>
    </xf>
    <xf numFmtId="0" fontId="7" fillId="0" borderId="0" xfId="0" applyFont="1" applyFill="1" applyAlignment="1" applyProtection="1">
      <alignment/>
      <protection locked="0"/>
    </xf>
    <xf numFmtId="0" fontId="7" fillId="35" borderId="25" xfId="0" applyFont="1" applyFill="1" applyBorder="1" applyAlignment="1" applyProtection="1">
      <alignment horizontal="centerContinuous"/>
      <protection locked="0"/>
    </xf>
    <xf numFmtId="0" fontId="7" fillId="35" borderId="24" xfId="0" applyFont="1" applyFill="1" applyBorder="1" applyAlignment="1" applyProtection="1">
      <alignment horizontal="centerContinuous"/>
      <protection locked="0"/>
    </xf>
    <xf numFmtId="3" fontId="7" fillId="35" borderId="24" xfId="0" applyNumberFormat="1" applyFont="1" applyFill="1" applyBorder="1" applyAlignment="1" applyProtection="1">
      <alignment horizontal="centerContinuous"/>
      <protection locked="0"/>
    </xf>
    <xf numFmtId="180" fontId="7" fillId="35" borderId="24" xfId="0" applyNumberFormat="1" applyFont="1" applyFill="1" applyBorder="1" applyAlignment="1" applyProtection="1">
      <alignment horizontal="centerContinuous"/>
      <protection locked="0"/>
    </xf>
    <xf numFmtId="180" fontId="8" fillId="35" borderId="26" xfId="0" applyNumberFormat="1" applyFont="1" applyFill="1" applyBorder="1" applyAlignment="1" applyProtection="1">
      <alignment horizontal="centerContinuous"/>
      <protection locked="0"/>
    </xf>
    <xf numFmtId="0" fontId="7" fillId="0" borderId="16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3" fontId="7" fillId="0" borderId="0" xfId="0" applyNumberFormat="1" applyFont="1" applyFill="1" applyBorder="1" applyAlignment="1" applyProtection="1">
      <alignment horizontal="center"/>
      <protection locked="0"/>
    </xf>
    <xf numFmtId="180" fontId="7" fillId="0" borderId="0" xfId="0" applyNumberFormat="1" applyFont="1" applyFill="1" applyBorder="1" applyAlignment="1" applyProtection="1">
      <alignment horizontal="center"/>
      <protection locked="0"/>
    </xf>
    <xf numFmtId="180" fontId="8" fillId="0" borderId="17" xfId="0" applyNumberFormat="1" applyFont="1" applyFill="1" applyBorder="1" applyAlignment="1" applyProtection="1">
      <alignment horizontal="center"/>
      <protection locked="0"/>
    </xf>
    <xf numFmtId="0" fontId="7" fillId="0" borderId="16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/>
      <protection locked="0"/>
    </xf>
    <xf numFmtId="3" fontId="7" fillId="0" borderId="0" xfId="0" applyNumberFormat="1" applyFont="1" applyBorder="1" applyAlignment="1" applyProtection="1">
      <alignment/>
      <protection locked="0"/>
    </xf>
    <xf numFmtId="180" fontId="7" fillId="0" borderId="0" xfId="0" applyNumberFormat="1" applyFont="1" applyBorder="1" applyAlignment="1" applyProtection="1">
      <alignment/>
      <protection locked="0"/>
    </xf>
    <xf numFmtId="4" fontId="7" fillId="0" borderId="0" xfId="0" applyNumberFormat="1" applyFont="1" applyBorder="1" applyAlignment="1" applyProtection="1">
      <alignment/>
      <protection locked="0"/>
    </xf>
    <xf numFmtId="180" fontId="8" fillId="0" borderId="17" xfId="0" applyNumberFormat="1" applyFont="1" applyBorder="1" applyAlignment="1" applyProtection="1">
      <alignment/>
      <protection locked="0"/>
    </xf>
    <xf numFmtId="2" fontId="7" fillId="0" borderId="0" xfId="0" applyNumberFormat="1" applyFont="1" applyBorder="1" applyAlignment="1" applyProtection="1">
      <alignment/>
      <protection locked="0"/>
    </xf>
    <xf numFmtId="0" fontId="7" fillId="0" borderId="0" xfId="0" applyFont="1" applyBorder="1" applyAlignment="1" applyProtection="1" quotePrefix="1">
      <alignment horizontal="left"/>
      <protection locked="0"/>
    </xf>
    <xf numFmtId="0" fontId="12" fillId="0" borderId="0" xfId="0" applyFont="1" applyBorder="1" applyAlignment="1" applyProtection="1">
      <alignment/>
      <protection locked="0"/>
    </xf>
    <xf numFmtId="0" fontId="7" fillId="0" borderId="21" xfId="0" applyFont="1" applyBorder="1" applyAlignment="1" applyProtection="1">
      <alignment/>
      <protection locked="0"/>
    </xf>
    <xf numFmtId="0" fontId="7" fillId="0" borderId="20" xfId="0" applyFont="1" applyBorder="1" applyAlignment="1" applyProtection="1">
      <alignment/>
      <protection locked="0"/>
    </xf>
    <xf numFmtId="4" fontId="7" fillId="0" borderId="20" xfId="0" applyNumberFormat="1" applyFont="1" applyBorder="1" applyAlignment="1" applyProtection="1">
      <alignment/>
      <protection locked="0"/>
    </xf>
    <xf numFmtId="180" fontId="8" fillId="0" borderId="22" xfId="0" applyNumberFormat="1" applyFont="1" applyBorder="1" applyAlignment="1" applyProtection="1">
      <alignment/>
      <protection locked="0"/>
    </xf>
    <xf numFmtId="180" fontId="5" fillId="0" borderId="0" xfId="0" applyNumberFormat="1" applyFont="1" applyBorder="1" applyAlignment="1" applyProtection="1" quotePrefix="1">
      <alignment horizontal="center"/>
      <protection locked="0"/>
    </xf>
    <xf numFmtId="180" fontId="7" fillId="0" borderId="0" xfId="0" applyNumberFormat="1" applyFont="1" applyFill="1" applyBorder="1" applyAlignment="1" applyProtection="1">
      <alignment/>
      <protection locked="0"/>
    </xf>
    <xf numFmtId="180" fontId="7" fillId="0" borderId="0" xfId="0" applyNumberFormat="1" applyFont="1" applyFill="1" applyBorder="1" applyAlignment="1" applyProtection="1">
      <alignment/>
      <protection locked="0"/>
    </xf>
    <xf numFmtId="0" fontId="7" fillId="0" borderId="12" xfId="0" applyFont="1" applyBorder="1" applyAlignment="1" applyProtection="1">
      <alignment/>
      <protection locked="0"/>
    </xf>
    <xf numFmtId="0" fontId="7" fillId="0" borderId="12" xfId="0" applyFont="1" applyBorder="1" applyAlignment="1" applyProtection="1" quotePrefix="1">
      <alignment horizontal="left"/>
      <protection locked="0"/>
    </xf>
    <xf numFmtId="3" fontId="7" fillId="0" borderId="12" xfId="0" applyNumberFormat="1" applyFont="1" applyBorder="1" applyAlignment="1" applyProtection="1">
      <alignment/>
      <protection locked="0"/>
    </xf>
    <xf numFmtId="180" fontId="7" fillId="0" borderId="12" xfId="0" applyNumberFormat="1" applyFont="1" applyBorder="1" applyAlignment="1" applyProtection="1">
      <alignment/>
      <protection locked="0"/>
    </xf>
    <xf numFmtId="180" fontId="8" fillId="0" borderId="40" xfId="0" applyNumberFormat="1" applyFont="1" applyBorder="1" applyAlignment="1" applyProtection="1">
      <alignment/>
      <protection locked="0"/>
    </xf>
    <xf numFmtId="0" fontId="11" fillId="0" borderId="20" xfId="0" applyFont="1" applyBorder="1" applyAlignment="1" applyProtection="1">
      <alignment/>
      <protection locked="0"/>
    </xf>
    <xf numFmtId="0" fontId="11" fillId="0" borderId="0" xfId="0" applyFont="1" applyBorder="1" applyAlignment="1" applyProtection="1">
      <alignment/>
      <protection locked="0"/>
    </xf>
    <xf numFmtId="0" fontId="7" fillId="35" borderId="13" xfId="0" applyFont="1" applyFill="1" applyBorder="1" applyAlignment="1" applyProtection="1" quotePrefix="1">
      <alignment horizontal="center"/>
      <protection locked="0"/>
    </xf>
    <xf numFmtId="3" fontId="7" fillId="35" borderId="41" xfId="0" applyNumberFormat="1" applyFont="1" applyFill="1" applyBorder="1" applyAlignment="1" applyProtection="1">
      <alignment horizontal="center"/>
      <protection locked="0"/>
    </xf>
    <xf numFmtId="180" fontId="7" fillId="35" borderId="41" xfId="0" applyNumberFormat="1" applyFont="1" applyFill="1" applyBorder="1" applyAlignment="1" applyProtection="1">
      <alignment horizontal="center"/>
      <protection locked="0"/>
    </xf>
    <xf numFmtId="180" fontId="8" fillId="35" borderId="42" xfId="0" applyNumberFormat="1" applyFont="1" applyFill="1" applyBorder="1" applyAlignment="1" applyProtection="1" quotePrefix="1">
      <alignment horizontal="center"/>
      <protection locked="0"/>
    </xf>
    <xf numFmtId="0" fontId="8" fillId="0" borderId="16" xfId="0" applyFont="1" applyBorder="1" applyAlignment="1" applyProtection="1">
      <alignment horizontal="left"/>
      <protection locked="0"/>
    </xf>
    <xf numFmtId="0" fontId="8" fillId="0" borderId="16" xfId="0" applyFont="1" applyBorder="1" applyAlignment="1" applyProtection="1" quotePrefix="1">
      <alignment horizontal="left"/>
      <protection locked="0"/>
    </xf>
    <xf numFmtId="2" fontId="7" fillId="0" borderId="0" xfId="0" applyNumberFormat="1" applyFont="1" applyFill="1" applyBorder="1" applyAlignment="1" applyProtection="1">
      <alignment horizontal="center"/>
      <protection locked="0"/>
    </xf>
    <xf numFmtId="0" fontId="8" fillId="0" borderId="16" xfId="0" applyFont="1" applyBorder="1" applyAlignment="1" applyProtection="1">
      <alignment/>
      <protection locked="0"/>
    </xf>
    <xf numFmtId="2" fontId="7" fillId="0" borderId="20" xfId="0" applyNumberFormat="1" applyFont="1" applyFill="1" applyBorder="1" applyAlignment="1" applyProtection="1">
      <alignment horizontal="center"/>
      <protection locked="0"/>
    </xf>
    <xf numFmtId="180" fontId="7" fillId="0" borderId="0" xfId="0" applyNumberFormat="1" applyFont="1" applyBorder="1" applyAlignment="1" applyProtection="1">
      <alignment horizontal="right"/>
      <protection locked="0"/>
    </xf>
    <xf numFmtId="0" fontId="8" fillId="0" borderId="43" xfId="0" applyFont="1" applyBorder="1" applyAlignment="1" applyProtection="1" quotePrefix="1">
      <alignment horizontal="center"/>
      <protection locked="0"/>
    </xf>
    <xf numFmtId="180" fontId="7" fillId="0" borderId="33" xfId="0" applyNumberFormat="1" applyFont="1" applyBorder="1" applyAlignment="1" applyProtection="1">
      <alignment/>
      <protection locked="0"/>
    </xf>
    <xf numFmtId="180" fontId="8" fillId="0" borderId="0" xfId="0" applyNumberFormat="1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8" fillId="39" borderId="0" xfId="0" applyFont="1" applyFill="1" applyBorder="1" applyAlignment="1" applyProtection="1">
      <alignment horizontal="left"/>
      <protection locked="0"/>
    </xf>
    <xf numFmtId="0" fontId="7" fillId="39" borderId="0" xfId="0" applyFont="1" applyFill="1" applyBorder="1" applyAlignment="1" applyProtection="1">
      <alignment/>
      <protection locked="0"/>
    </xf>
    <xf numFmtId="0" fontId="7" fillId="35" borderId="44" xfId="0" applyFont="1" applyFill="1" applyBorder="1" applyAlignment="1" applyProtection="1">
      <alignment horizontal="center"/>
      <protection locked="0"/>
    </xf>
    <xf numFmtId="0" fontId="7" fillId="35" borderId="41" xfId="0" applyFont="1" applyFill="1" applyBorder="1" applyAlignment="1" applyProtection="1">
      <alignment horizontal="center"/>
      <protection locked="0"/>
    </xf>
    <xf numFmtId="180" fontId="8" fillId="35" borderId="42" xfId="0" applyNumberFormat="1" applyFont="1" applyFill="1" applyBorder="1" applyAlignment="1" applyProtection="1">
      <alignment horizontal="center"/>
      <protection locked="0"/>
    </xf>
    <xf numFmtId="185" fontId="7" fillId="0" borderId="0" xfId="57" applyNumberFormat="1" applyFont="1" applyBorder="1" applyAlignment="1" applyProtection="1">
      <alignment/>
      <protection locked="0"/>
    </xf>
    <xf numFmtId="0" fontId="7" fillId="0" borderId="12" xfId="0" applyFont="1" applyBorder="1" applyAlignment="1" applyProtection="1">
      <alignment horizontal="left"/>
      <protection locked="0"/>
    </xf>
    <xf numFmtId="0" fontId="7" fillId="0" borderId="12" xfId="0" applyFont="1" applyBorder="1" applyAlignment="1" applyProtection="1">
      <alignment horizontal="right"/>
      <protection locked="0"/>
    </xf>
    <xf numFmtId="180" fontId="8" fillId="0" borderId="20" xfId="0" applyNumberFormat="1" applyFont="1" applyBorder="1" applyAlignment="1" applyProtection="1">
      <alignment horizontal="right"/>
      <protection locked="0"/>
    </xf>
    <xf numFmtId="180" fontId="11" fillId="0" borderId="0" xfId="0" applyNumberFormat="1" applyFont="1" applyBorder="1" applyAlignment="1" applyProtection="1" quotePrefix="1">
      <alignment horizontal="right"/>
      <protection locked="0"/>
    </xf>
    <xf numFmtId="3" fontId="7" fillId="0" borderId="20" xfId="0" applyNumberFormat="1" applyFont="1" applyBorder="1" applyAlignment="1" applyProtection="1">
      <alignment horizontal="right"/>
      <protection locked="0"/>
    </xf>
    <xf numFmtId="180" fontId="7" fillId="0" borderId="20" xfId="0" applyNumberFormat="1" applyFont="1" applyBorder="1" applyAlignment="1" applyProtection="1">
      <alignment horizontal="right"/>
      <protection locked="0"/>
    </xf>
    <xf numFmtId="180" fontId="7" fillId="0" borderId="20" xfId="0" applyNumberFormat="1" applyFont="1" applyBorder="1" applyAlignment="1" applyProtection="1">
      <alignment horizontal="left"/>
      <protection locked="0"/>
    </xf>
    <xf numFmtId="3" fontId="7" fillId="0" borderId="0" xfId="0" applyNumberFormat="1" applyFont="1" applyBorder="1" applyAlignment="1" applyProtection="1">
      <alignment horizontal="right"/>
      <protection locked="0"/>
    </xf>
    <xf numFmtId="180" fontId="7" fillId="0" borderId="0" xfId="0" applyNumberFormat="1" applyFont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180" fontId="8" fillId="0" borderId="0" xfId="0" applyNumberFormat="1" applyFont="1" applyFill="1" applyBorder="1" applyAlignment="1" applyProtection="1">
      <alignment/>
      <protection locked="0"/>
    </xf>
    <xf numFmtId="180" fontId="8" fillId="0" borderId="17" xfId="0" applyNumberFormat="1" applyFont="1" applyFill="1" applyBorder="1" applyAlignment="1" applyProtection="1">
      <alignment/>
      <protection locked="0"/>
    </xf>
    <xf numFmtId="0" fontId="8" fillId="0" borderId="20" xfId="0" applyFont="1" applyBorder="1" applyAlignment="1" applyProtection="1" quotePrefix="1">
      <alignment horizontal="right"/>
      <protection locked="0"/>
    </xf>
    <xf numFmtId="0" fontId="8" fillId="34" borderId="33" xfId="0" applyFont="1" applyFill="1" applyBorder="1" applyAlignment="1" applyProtection="1">
      <alignment horizontal="right"/>
      <protection locked="0"/>
    </xf>
    <xf numFmtId="176" fontId="7" fillId="34" borderId="33" xfId="0" applyNumberFormat="1" applyFont="1" applyFill="1" applyBorder="1" applyAlignment="1" applyProtection="1">
      <alignment/>
      <protection locked="0"/>
    </xf>
    <xf numFmtId="180" fontId="7" fillId="34" borderId="33" xfId="0" applyNumberFormat="1" applyFont="1" applyFill="1" applyBorder="1" applyAlignment="1" applyProtection="1">
      <alignment/>
      <protection locked="0"/>
    </xf>
    <xf numFmtId="180" fontId="8" fillId="34" borderId="31" xfId="0" applyNumberFormat="1" applyFont="1" applyFill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3" fontId="7" fillId="35" borderId="45" xfId="0" applyNumberFormat="1" applyFont="1" applyFill="1" applyBorder="1" applyAlignment="1" applyProtection="1">
      <alignment horizontal="center"/>
      <protection locked="0"/>
    </xf>
    <xf numFmtId="180" fontId="7" fillId="35" borderId="45" xfId="0" applyNumberFormat="1" applyFont="1" applyFill="1" applyBorder="1" applyAlignment="1" applyProtection="1">
      <alignment horizontal="center"/>
      <protection locked="0"/>
    </xf>
    <xf numFmtId="180" fontId="8" fillId="35" borderId="46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Border="1" applyAlignment="1" applyProtection="1" quotePrefix="1">
      <alignment horizontal="left"/>
      <protection locked="0"/>
    </xf>
    <xf numFmtId="0" fontId="6" fillId="0" borderId="20" xfId="0" applyFont="1" applyBorder="1" applyAlignment="1" applyProtection="1">
      <alignment/>
      <protection locked="0"/>
    </xf>
    <xf numFmtId="0" fontId="8" fillId="0" borderId="0" xfId="0" applyFont="1" applyBorder="1" applyAlignment="1" applyProtection="1" quotePrefix="1">
      <alignment horizontal="right"/>
      <protection locked="0"/>
    </xf>
    <xf numFmtId="3" fontId="7" fillId="0" borderId="0" xfId="0" applyNumberFormat="1" applyFont="1" applyFill="1" applyBorder="1" applyAlignment="1" applyProtection="1">
      <alignment/>
      <protection locked="0"/>
    </xf>
    <xf numFmtId="0" fontId="8" fillId="39" borderId="20" xfId="0" applyFont="1" applyFill="1" applyBorder="1" applyAlignment="1" applyProtection="1">
      <alignment horizontal="left"/>
      <protection locked="0"/>
    </xf>
    <xf numFmtId="0" fontId="7" fillId="39" borderId="20" xfId="0" applyFont="1" applyFill="1" applyBorder="1" applyAlignment="1" applyProtection="1">
      <alignment horizontal="centerContinuous"/>
      <protection locked="0"/>
    </xf>
    <xf numFmtId="3" fontId="7" fillId="39" borderId="20" xfId="0" applyNumberFormat="1" applyFont="1" applyFill="1" applyBorder="1" applyAlignment="1" applyProtection="1">
      <alignment/>
      <protection locked="0"/>
    </xf>
    <xf numFmtId="0" fontId="7" fillId="35" borderId="47" xfId="0" applyFont="1" applyFill="1" applyBorder="1" applyAlignment="1" applyProtection="1">
      <alignment horizontal="center"/>
      <protection locked="0"/>
    </xf>
    <xf numFmtId="180" fontId="7" fillId="35" borderId="47" xfId="0" applyNumberFormat="1" applyFont="1" applyFill="1" applyBorder="1" applyAlignment="1" applyProtection="1">
      <alignment horizontal="center"/>
      <protection locked="0"/>
    </xf>
    <xf numFmtId="0" fontId="7" fillId="34" borderId="33" xfId="0" applyFont="1" applyFill="1" applyBorder="1" applyAlignment="1" applyProtection="1">
      <alignment/>
      <protection locked="0"/>
    </xf>
    <xf numFmtId="0" fontId="11" fillId="0" borderId="0" xfId="0" applyFont="1" applyBorder="1" applyAlignment="1" applyProtection="1">
      <alignment horizontal="right"/>
      <protection locked="0"/>
    </xf>
    <xf numFmtId="176" fontId="7" fillId="0" borderId="0" xfId="0" applyNumberFormat="1" applyFont="1" applyBorder="1" applyAlignment="1" applyProtection="1">
      <alignment/>
      <protection locked="0"/>
    </xf>
    <xf numFmtId="3" fontId="7" fillId="35" borderId="45" xfId="0" applyNumberFormat="1" applyFont="1" applyFill="1" applyBorder="1" applyAlignment="1" applyProtection="1">
      <alignment horizontal="right"/>
      <protection locked="0"/>
    </xf>
    <xf numFmtId="0" fontId="11" fillId="0" borderId="16" xfId="0" applyFont="1" applyBorder="1" applyAlignment="1" applyProtection="1">
      <alignment/>
      <protection locked="0"/>
    </xf>
    <xf numFmtId="185" fontId="7" fillId="0" borderId="0" xfId="0" applyNumberFormat="1" applyFont="1" applyFill="1" applyBorder="1" applyAlignment="1" applyProtection="1">
      <alignment/>
      <protection locked="0"/>
    </xf>
    <xf numFmtId="3" fontId="7" fillId="0" borderId="0" xfId="0" applyNumberFormat="1" applyFont="1" applyFill="1" applyBorder="1" applyAlignment="1" applyProtection="1">
      <alignment/>
      <protection locked="0"/>
    </xf>
    <xf numFmtId="3" fontId="7" fillId="39" borderId="0" xfId="0" applyNumberFormat="1" applyFont="1" applyFill="1" applyBorder="1" applyAlignment="1" applyProtection="1">
      <alignment/>
      <protection locked="0"/>
    </xf>
    <xf numFmtId="0" fontId="8" fillId="39" borderId="0" xfId="0" applyFont="1" applyFill="1" applyBorder="1" applyAlignment="1" applyProtection="1">
      <alignment/>
      <protection locked="0"/>
    </xf>
    <xf numFmtId="0" fontId="11" fillId="39" borderId="0" xfId="0" applyFont="1" applyFill="1" applyBorder="1" applyAlignment="1" applyProtection="1">
      <alignment horizontal="right"/>
      <protection locked="0"/>
    </xf>
    <xf numFmtId="0" fontId="7" fillId="0" borderId="37" xfId="0" applyFont="1" applyBorder="1" applyAlignment="1" applyProtection="1">
      <alignment/>
      <protection locked="0"/>
    </xf>
    <xf numFmtId="0" fontId="7" fillId="0" borderId="35" xfId="0" applyFont="1" applyBorder="1" applyAlignment="1" applyProtection="1">
      <alignment/>
      <protection locked="0"/>
    </xf>
    <xf numFmtId="3" fontId="7" fillId="0" borderId="35" xfId="0" applyNumberFormat="1" applyFont="1" applyBorder="1" applyAlignment="1" applyProtection="1">
      <alignment/>
      <protection locked="0"/>
    </xf>
    <xf numFmtId="180" fontId="7" fillId="0" borderId="35" xfId="0" applyNumberFormat="1" applyFont="1" applyBorder="1" applyAlignment="1" applyProtection="1">
      <alignment/>
      <protection locked="0"/>
    </xf>
    <xf numFmtId="180" fontId="10" fillId="0" borderId="17" xfId="0" applyNumberFormat="1" applyFont="1" applyBorder="1" applyAlignment="1" applyProtection="1">
      <alignment/>
      <protection locked="0"/>
    </xf>
    <xf numFmtId="4" fontId="7" fillId="0" borderId="0" xfId="0" applyNumberFormat="1" applyFont="1" applyFill="1" applyBorder="1" applyAlignment="1" applyProtection="1">
      <alignment/>
      <protection locked="0"/>
    </xf>
    <xf numFmtId="180" fontId="10" fillId="0" borderId="17" xfId="0" applyNumberFormat="1" applyFont="1" applyFill="1" applyBorder="1" applyAlignment="1" applyProtection="1">
      <alignment/>
      <protection locked="0"/>
    </xf>
    <xf numFmtId="0" fontId="6" fillId="0" borderId="12" xfId="0" applyFont="1" applyBorder="1" applyAlignment="1" applyProtection="1">
      <alignment/>
      <protection locked="0"/>
    </xf>
    <xf numFmtId="3" fontId="8" fillId="0" borderId="20" xfId="0" applyNumberFormat="1" applyFont="1" applyBorder="1" applyAlignment="1" applyProtection="1">
      <alignment horizontal="left"/>
      <protection locked="0"/>
    </xf>
    <xf numFmtId="180" fontId="11" fillId="0" borderId="20" xfId="0" applyNumberFormat="1" applyFont="1" applyBorder="1" applyAlignment="1" applyProtection="1">
      <alignment horizontal="right"/>
      <protection locked="0"/>
    </xf>
    <xf numFmtId="3" fontId="8" fillId="0" borderId="0" xfId="0" applyNumberFormat="1" applyFont="1" applyFill="1" applyBorder="1" applyAlignment="1" applyProtection="1">
      <alignment/>
      <protection locked="0"/>
    </xf>
    <xf numFmtId="0" fontId="11" fillId="0" borderId="20" xfId="0" applyFont="1" applyBorder="1" applyAlignment="1" applyProtection="1">
      <alignment horizontal="right"/>
      <protection locked="0"/>
    </xf>
    <xf numFmtId="180" fontId="8" fillId="0" borderId="20" xfId="0" applyNumberFormat="1" applyFont="1" applyBorder="1" applyAlignment="1" applyProtection="1">
      <alignment/>
      <protection locked="0"/>
    </xf>
    <xf numFmtId="180" fontId="8" fillId="39" borderId="0" xfId="0" applyNumberFormat="1" applyFont="1" applyFill="1" applyBorder="1" applyAlignment="1" applyProtection="1">
      <alignment/>
      <protection locked="0"/>
    </xf>
    <xf numFmtId="3" fontId="7" fillId="35" borderId="48" xfId="0" applyNumberFormat="1" applyFont="1" applyFill="1" applyBorder="1" applyAlignment="1" applyProtection="1">
      <alignment horizontal="right"/>
      <protection locked="0"/>
    </xf>
    <xf numFmtId="3" fontId="7" fillId="35" borderId="49" xfId="0" applyNumberFormat="1" applyFont="1" applyFill="1" applyBorder="1" applyAlignment="1" applyProtection="1">
      <alignment horizontal="right"/>
      <protection locked="0"/>
    </xf>
    <xf numFmtId="180" fontId="8" fillId="0" borderId="35" xfId="0" applyNumberFormat="1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left"/>
      <protection locked="0"/>
    </xf>
    <xf numFmtId="180" fontId="8" fillId="0" borderId="50" xfId="0" applyNumberFormat="1" applyFont="1" applyBorder="1" applyAlignment="1" applyProtection="1">
      <alignment horizontal="center"/>
      <protection locked="0"/>
    </xf>
    <xf numFmtId="0" fontId="7" fillId="35" borderId="44" xfId="0" applyFont="1" applyFill="1" applyBorder="1" applyAlignment="1" applyProtection="1">
      <alignment horizontal="left"/>
      <protection locked="0"/>
    </xf>
    <xf numFmtId="0" fontId="7" fillId="35" borderId="47" xfId="0" applyFont="1" applyFill="1" applyBorder="1" applyAlignment="1" applyProtection="1">
      <alignment horizontal="centerContinuous"/>
      <protection locked="0"/>
    </xf>
    <xf numFmtId="3" fontId="7" fillId="35" borderId="47" xfId="0" applyNumberFormat="1" applyFont="1" applyFill="1" applyBorder="1" applyAlignment="1" applyProtection="1">
      <alignment horizontal="center"/>
      <protection locked="0"/>
    </xf>
    <xf numFmtId="180" fontId="7" fillId="35" borderId="51" xfId="0" applyNumberFormat="1" applyFont="1" applyFill="1" applyBorder="1" applyAlignment="1" applyProtection="1">
      <alignment horizontal="center"/>
      <protection locked="0"/>
    </xf>
    <xf numFmtId="180" fontId="8" fillId="35" borderId="41" xfId="0" applyNumberFormat="1" applyFont="1" applyFill="1" applyBorder="1" applyAlignment="1" applyProtection="1">
      <alignment horizontal="center"/>
      <protection locked="0"/>
    </xf>
    <xf numFmtId="180" fontId="7" fillId="0" borderId="18" xfId="0" applyNumberFormat="1" applyFont="1" applyBorder="1" applyAlignment="1" applyProtection="1">
      <alignment/>
      <protection locked="0"/>
    </xf>
    <xf numFmtId="180" fontId="7" fillId="0" borderId="52" xfId="0" applyNumberFormat="1" applyFont="1" applyBorder="1" applyAlignment="1" applyProtection="1">
      <alignment/>
      <protection locked="0"/>
    </xf>
    <xf numFmtId="180" fontId="8" fillId="0" borderId="53" xfId="0" applyNumberFormat="1" applyFont="1" applyBorder="1" applyAlignment="1" applyProtection="1">
      <alignment/>
      <protection locked="0"/>
    </xf>
    <xf numFmtId="180" fontId="7" fillId="39" borderId="18" xfId="0" applyNumberFormat="1" applyFont="1" applyFill="1" applyBorder="1" applyAlignment="1" applyProtection="1">
      <alignment/>
      <protection locked="0"/>
    </xf>
    <xf numFmtId="0" fontId="7" fillId="39" borderId="12" xfId="0" applyFont="1" applyFill="1" applyBorder="1" applyAlignment="1" applyProtection="1">
      <alignment/>
      <protection locked="0"/>
    </xf>
    <xf numFmtId="3" fontId="7" fillId="39" borderId="12" xfId="0" applyNumberFormat="1" applyFont="1" applyFill="1" applyBorder="1" applyAlignment="1" applyProtection="1">
      <alignment/>
      <protection locked="0"/>
    </xf>
    <xf numFmtId="180" fontId="7" fillId="39" borderId="54" xfId="0" applyNumberFormat="1" applyFont="1" applyFill="1" applyBorder="1" applyAlignment="1" applyProtection="1">
      <alignment/>
      <protection locked="0"/>
    </xf>
    <xf numFmtId="180" fontId="7" fillId="0" borderId="55" xfId="0" applyNumberFormat="1" applyFont="1" applyFill="1" applyBorder="1" applyAlignment="1" applyProtection="1">
      <alignment/>
      <protection locked="0"/>
    </xf>
    <xf numFmtId="180" fontId="8" fillId="0" borderId="18" xfId="0" applyNumberFormat="1" applyFont="1" applyFill="1" applyBorder="1" applyAlignment="1" applyProtection="1">
      <alignment/>
      <protection locked="0"/>
    </xf>
    <xf numFmtId="0" fontId="8" fillId="0" borderId="33" xfId="0" applyFont="1" applyBorder="1" applyAlignment="1" applyProtection="1">
      <alignment/>
      <protection locked="0"/>
    </xf>
    <xf numFmtId="0" fontId="7" fillId="0" borderId="33" xfId="0" applyFont="1" applyBorder="1" applyAlignment="1" applyProtection="1">
      <alignment/>
      <protection locked="0"/>
    </xf>
    <xf numFmtId="0" fontId="7" fillId="0" borderId="33" xfId="0" applyFont="1" applyFill="1" applyBorder="1" applyAlignment="1" applyProtection="1">
      <alignment/>
      <protection locked="0"/>
    </xf>
    <xf numFmtId="180" fontId="7" fillId="0" borderId="33" xfId="0" applyNumberFormat="1" applyFont="1" applyFill="1" applyBorder="1" applyAlignment="1" applyProtection="1">
      <alignment/>
      <protection locked="0"/>
    </xf>
    <xf numFmtId="180" fontId="8" fillId="0" borderId="52" xfId="0" applyNumberFormat="1" applyFont="1" applyFill="1" applyBorder="1" applyAlignment="1" applyProtection="1">
      <alignment/>
      <protection locked="0"/>
    </xf>
    <xf numFmtId="180" fontId="8" fillId="0" borderId="53" xfId="0" applyNumberFormat="1" applyFont="1" applyFill="1" applyBorder="1" applyAlignment="1" applyProtection="1">
      <alignment/>
      <protection locked="0"/>
    </xf>
    <xf numFmtId="0" fontId="7" fillId="0" borderId="56" xfId="0" applyFont="1" applyFill="1" applyBorder="1" applyAlignment="1" applyProtection="1">
      <alignment/>
      <protection locked="0"/>
    </xf>
    <xf numFmtId="180" fontId="7" fillId="0" borderId="56" xfId="0" applyNumberFormat="1" applyFont="1" applyFill="1" applyBorder="1" applyAlignment="1" applyProtection="1">
      <alignment/>
      <protection locked="0"/>
    </xf>
    <xf numFmtId="180" fontId="7" fillId="0" borderId="52" xfId="0" applyNumberFormat="1" applyFont="1" applyFill="1" applyBorder="1" applyAlignment="1" applyProtection="1">
      <alignment/>
      <protection locked="0"/>
    </xf>
    <xf numFmtId="0" fontId="7" fillId="0" borderId="52" xfId="0" applyFont="1" applyBorder="1" applyAlignment="1" applyProtection="1">
      <alignment/>
      <protection locked="0"/>
    </xf>
    <xf numFmtId="0" fontId="7" fillId="0" borderId="56" xfId="0" applyFont="1" applyBorder="1" applyAlignment="1" applyProtection="1">
      <alignment/>
      <protection locked="0"/>
    </xf>
    <xf numFmtId="180" fontId="7" fillId="0" borderId="56" xfId="0" applyNumberFormat="1" applyFont="1" applyBorder="1" applyAlignment="1" applyProtection="1">
      <alignment/>
      <protection locked="0"/>
    </xf>
    <xf numFmtId="0" fontId="7" fillId="37" borderId="0" xfId="0" applyFont="1" applyFill="1" applyAlignment="1" applyProtection="1">
      <alignment/>
      <protection locked="0"/>
    </xf>
    <xf numFmtId="0" fontId="8" fillId="37" borderId="0" xfId="0" applyFont="1" applyFill="1" applyBorder="1" applyAlignment="1" applyProtection="1">
      <alignment/>
      <protection locked="0"/>
    </xf>
    <xf numFmtId="3" fontId="7" fillId="37" borderId="0" xfId="0" applyNumberFormat="1" applyFont="1" applyFill="1" applyBorder="1" applyAlignment="1" applyProtection="1">
      <alignment/>
      <protection locked="0"/>
    </xf>
    <xf numFmtId="180" fontId="7" fillId="37" borderId="0" xfId="0" applyNumberFormat="1" applyFont="1" applyFill="1" applyBorder="1" applyAlignment="1" applyProtection="1">
      <alignment/>
      <protection locked="0"/>
    </xf>
    <xf numFmtId="180" fontId="8" fillId="37" borderId="17" xfId="0" applyNumberFormat="1" applyFont="1" applyFill="1" applyBorder="1" applyAlignment="1" applyProtection="1">
      <alignment/>
      <protection locked="0"/>
    </xf>
    <xf numFmtId="0" fontId="8" fillId="35" borderId="33" xfId="0" applyFont="1" applyFill="1" applyBorder="1" applyAlignment="1" applyProtection="1">
      <alignment/>
      <protection locked="0"/>
    </xf>
    <xf numFmtId="0" fontId="7" fillId="35" borderId="33" xfId="0" applyFont="1" applyFill="1" applyBorder="1" applyAlignment="1" applyProtection="1">
      <alignment/>
      <protection locked="0"/>
    </xf>
    <xf numFmtId="180" fontId="7" fillId="35" borderId="33" xfId="0" applyNumberFormat="1" applyFont="1" applyFill="1" applyBorder="1" applyAlignment="1" applyProtection="1">
      <alignment/>
      <protection locked="0"/>
    </xf>
    <xf numFmtId="3" fontId="7" fillId="35" borderId="33" xfId="0" applyNumberFormat="1" applyFont="1" applyFill="1" applyBorder="1" applyAlignment="1" applyProtection="1">
      <alignment/>
      <protection locked="0"/>
    </xf>
    <xf numFmtId="180" fontId="7" fillId="35" borderId="57" xfId="0" applyNumberFormat="1" applyFont="1" applyFill="1" applyBorder="1" applyAlignment="1" applyProtection="1">
      <alignment/>
      <protection locked="0"/>
    </xf>
    <xf numFmtId="0" fontId="11" fillId="0" borderId="0" xfId="0" applyFont="1" applyBorder="1" applyAlignment="1" applyProtection="1" quotePrefix="1">
      <alignment horizontal="left"/>
      <protection locked="0"/>
    </xf>
    <xf numFmtId="0" fontId="7" fillId="34" borderId="58" xfId="0" applyFont="1" applyFill="1" applyBorder="1" applyAlignment="1" applyProtection="1">
      <alignment/>
      <protection locked="0"/>
    </xf>
    <xf numFmtId="3" fontId="7" fillId="34" borderId="58" xfId="0" applyNumberFormat="1" applyFont="1" applyFill="1" applyBorder="1" applyAlignment="1" applyProtection="1">
      <alignment/>
      <protection locked="0"/>
    </xf>
    <xf numFmtId="180" fontId="8" fillId="34" borderId="58" xfId="0" applyNumberFormat="1" applyFont="1" applyFill="1" applyBorder="1" applyAlignment="1" applyProtection="1" quotePrefix="1">
      <alignment horizontal="right"/>
      <protection locked="0"/>
    </xf>
    <xf numFmtId="0" fontId="1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7" fillId="35" borderId="45" xfId="0" applyFont="1" applyFill="1" applyBorder="1" applyAlignment="1" applyProtection="1">
      <alignment horizontal="center"/>
      <protection locked="0"/>
    </xf>
    <xf numFmtId="0" fontId="7" fillId="35" borderId="48" xfId="0" applyFont="1" applyFill="1" applyBorder="1" applyAlignment="1" applyProtection="1">
      <alignment horizontal="left"/>
      <protection locked="0"/>
    </xf>
    <xf numFmtId="0" fontId="7" fillId="35" borderId="59" xfId="0" applyFont="1" applyFill="1" applyBorder="1" applyAlignment="1" applyProtection="1">
      <alignment horizontal="center"/>
      <protection locked="0"/>
    </xf>
    <xf numFmtId="3" fontId="7" fillId="35" borderId="59" xfId="0" applyNumberFormat="1" applyFont="1" applyFill="1" applyBorder="1" applyAlignment="1" applyProtection="1">
      <alignment horizontal="center"/>
      <protection locked="0"/>
    </xf>
    <xf numFmtId="180" fontId="7" fillId="35" borderId="49" xfId="0" applyNumberFormat="1" applyFont="1" applyFill="1" applyBorder="1" applyAlignment="1" applyProtection="1">
      <alignment horizontal="center"/>
      <protection locked="0"/>
    </xf>
    <xf numFmtId="180" fontId="0" fillId="0" borderId="0" xfId="0" applyNumberFormat="1" applyAlignment="1" applyProtection="1">
      <alignment/>
      <protection locked="0"/>
    </xf>
    <xf numFmtId="0" fontId="7" fillId="0" borderId="56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7" fillId="0" borderId="60" xfId="0" applyFont="1" applyBorder="1" applyAlignment="1" applyProtection="1">
      <alignment/>
      <protection locked="0"/>
    </xf>
    <xf numFmtId="180" fontId="7" fillId="0" borderId="0" xfId="0" applyNumberFormat="1" applyFont="1" applyFill="1" applyAlignment="1" applyProtection="1">
      <alignment/>
      <protection locked="0"/>
    </xf>
    <xf numFmtId="0" fontId="8" fillId="34" borderId="24" xfId="0" applyFont="1" applyFill="1" applyBorder="1" applyAlignment="1" applyProtection="1">
      <alignment/>
      <protection locked="0"/>
    </xf>
    <xf numFmtId="3" fontId="7" fillId="34" borderId="24" xfId="0" applyNumberFormat="1" applyFont="1" applyFill="1" applyBorder="1" applyAlignment="1" applyProtection="1">
      <alignment/>
      <protection locked="0"/>
    </xf>
    <xf numFmtId="180" fontId="7" fillId="34" borderId="24" xfId="0" applyNumberFormat="1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 locked="0"/>
    </xf>
    <xf numFmtId="180" fontId="7" fillId="35" borderId="59" xfId="0" applyNumberFormat="1" applyFont="1" applyFill="1" applyBorder="1" applyAlignment="1" applyProtection="1">
      <alignment horizontal="center"/>
      <protection locked="0"/>
    </xf>
    <xf numFmtId="0" fontId="8" fillId="34" borderId="33" xfId="0" applyFont="1" applyFill="1" applyBorder="1" applyAlignment="1" applyProtection="1">
      <alignment/>
      <protection locked="0"/>
    </xf>
    <xf numFmtId="3" fontId="7" fillId="34" borderId="33" xfId="0" applyNumberFormat="1" applyFont="1" applyFill="1" applyBorder="1" applyAlignment="1" applyProtection="1">
      <alignment/>
      <protection locked="0"/>
    </xf>
    <xf numFmtId="0" fontId="7" fillId="0" borderId="30" xfId="0" applyFont="1" applyFill="1" applyBorder="1" applyAlignment="1" applyProtection="1">
      <alignment/>
      <protection locked="0"/>
    </xf>
    <xf numFmtId="0" fontId="8" fillId="0" borderId="30" xfId="0" applyFont="1" applyFill="1" applyBorder="1" applyAlignment="1" applyProtection="1">
      <alignment/>
      <protection locked="0"/>
    </xf>
    <xf numFmtId="3" fontId="7" fillId="0" borderId="30" xfId="0" applyNumberFormat="1" applyFont="1" applyFill="1" applyBorder="1" applyAlignment="1" applyProtection="1">
      <alignment/>
      <protection locked="0"/>
    </xf>
    <xf numFmtId="180" fontId="7" fillId="0" borderId="30" xfId="0" applyNumberFormat="1" applyFont="1" applyFill="1" applyBorder="1" applyAlignment="1" applyProtection="1">
      <alignment/>
      <protection locked="0"/>
    </xf>
    <xf numFmtId="0" fontId="7" fillId="37" borderId="30" xfId="0" applyFont="1" applyFill="1" applyBorder="1" applyAlignment="1" applyProtection="1">
      <alignment/>
      <protection locked="0"/>
    </xf>
    <xf numFmtId="180" fontId="18" fillId="0" borderId="0" xfId="0" applyNumberFormat="1" applyFont="1" applyAlignment="1" applyProtection="1">
      <alignment horizontal="center"/>
      <protection locked="0"/>
    </xf>
    <xf numFmtId="180" fontId="7" fillId="35" borderId="0" xfId="0" applyNumberFormat="1" applyFont="1" applyFill="1" applyBorder="1" applyAlignment="1" applyProtection="1">
      <alignment/>
      <protection/>
    </xf>
    <xf numFmtId="180" fontId="8" fillId="35" borderId="17" xfId="0" applyNumberFormat="1" applyFont="1" applyFill="1" applyBorder="1" applyAlignment="1" applyProtection="1">
      <alignment/>
      <protection/>
    </xf>
    <xf numFmtId="180" fontId="7" fillId="35" borderId="20" xfId="0" applyNumberFormat="1" applyFont="1" applyFill="1" applyBorder="1" applyAlignment="1" applyProtection="1">
      <alignment/>
      <protection/>
    </xf>
    <xf numFmtId="3" fontId="7" fillId="35" borderId="0" xfId="0" applyNumberFormat="1" applyFont="1" applyFill="1" applyBorder="1" applyAlignment="1" applyProtection="1">
      <alignment horizontal="center"/>
      <protection/>
    </xf>
    <xf numFmtId="180" fontId="7" fillId="35" borderId="0" xfId="0" applyNumberFormat="1" applyFont="1" applyFill="1" applyBorder="1" applyAlignment="1" applyProtection="1">
      <alignment horizontal="right"/>
      <protection/>
    </xf>
    <xf numFmtId="1" fontId="7" fillId="35" borderId="0" xfId="0" applyNumberFormat="1" applyFont="1" applyFill="1" applyBorder="1" applyAlignment="1" applyProtection="1">
      <alignment horizontal="center"/>
      <protection/>
    </xf>
    <xf numFmtId="180" fontId="7" fillId="35" borderId="20" xfId="0" applyNumberFormat="1" applyFont="1" applyFill="1" applyBorder="1" applyAlignment="1" applyProtection="1">
      <alignment horizontal="right"/>
      <protection/>
    </xf>
    <xf numFmtId="180" fontId="8" fillId="35" borderId="22" xfId="0" applyNumberFormat="1" applyFont="1" applyFill="1" applyBorder="1" applyAlignment="1" applyProtection="1">
      <alignment/>
      <protection/>
    </xf>
    <xf numFmtId="2" fontId="7" fillId="35" borderId="33" xfId="0" applyNumberFormat="1" applyFont="1" applyFill="1" applyBorder="1" applyAlignment="1" applyProtection="1">
      <alignment horizontal="center"/>
      <protection/>
    </xf>
    <xf numFmtId="180" fontId="7" fillId="35" borderId="33" xfId="0" applyNumberFormat="1" applyFont="1" applyFill="1" applyBorder="1" applyAlignment="1" applyProtection="1">
      <alignment horizontal="right"/>
      <protection/>
    </xf>
    <xf numFmtId="180" fontId="8" fillId="35" borderId="31" xfId="0" applyNumberFormat="1" applyFont="1" applyFill="1" applyBorder="1" applyAlignment="1" applyProtection="1">
      <alignment/>
      <protection/>
    </xf>
    <xf numFmtId="0" fontId="7" fillId="35" borderId="12" xfId="0" applyFont="1" applyFill="1" applyBorder="1" applyAlignment="1" applyProtection="1">
      <alignment/>
      <protection/>
    </xf>
    <xf numFmtId="180" fontId="7" fillId="35" borderId="12" xfId="0" applyNumberFormat="1" applyFont="1" applyFill="1" applyBorder="1" applyAlignment="1" applyProtection="1">
      <alignment/>
      <protection/>
    </xf>
    <xf numFmtId="180" fontId="8" fillId="35" borderId="40" xfId="0" applyNumberFormat="1" applyFont="1" applyFill="1" applyBorder="1" applyAlignment="1" applyProtection="1">
      <alignment/>
      <protection/>
    </xf>
    <xf numFmtId="3" fontId="7" fillId="35" borderId="0" xfId="0" applyNumberFormat="1" applyFont="1" applyFill="1" applyBorder="1" applyAlignment="1" applyProtection="1">
      <alignment/>
      <protection/>
    </xf>
    <xf numFmtId="180" fontId="7" fillId="35" borderId="0" xfId="0" applyNumberFormat="1" applyFont="1" applyFill="1" applyBorder="1" applyAlignment="1" applyProtection="1">
      <alignment/>
      <protection/>
    </xf>
    <xf numFmtId="3" fontId="7" fillId="35" borderId="0" xfId="0" applyNumberFormat="1" applyFont="1" applyFill="1" applyBorder="1" applyAlignment="1" applyProtection="1">
      <alignment/>
      <protection/>
    </xf>
    <xf numFmtId="3" fontId="8" fillId="35" borderId="0" xfId="0" applyNumberFormat="1" applyFont="1" applyFill="1" applyBorder="1" applyAlignment="1" applyProtection="1">
      <alignment/>
      <protection/>
    </xf>
    <xf numFmtId="180" fontId="8" fillId="35" borderId="0" xfId="0" applyNumberFormat="1" applyFont="1" applyFill="1" applyBorder="1" applyAlignment="1" applyProtection="1">
      <alignment/>
      <protection/>
    </xf>
    <xf numFmtId="3" fontId="7" fillId="35" borderId="12" xfId="0" applyNumberFormat="1" applyFont="1" applyFill="1" applyBorder="1" applyAlignment="1" applyProtection="1">
      <alignment/>
      <protection/>
    </xf>
    <xf numFmtId="178" fontId="7" fillId="35" borderId="0" xfId="0" applyNumberFormat="1" applyFont="1" applyFill="1" applyBorder="1" applyAlignment="1" applyProtection="1">
      <alignment/>
      <protection/>
    </xf>
    <xf numFmtId="176" fontId="7" fillId="34" borderId="33" xfId="0" applyNumberFormat="1" applyFont="1" applyFill="1" applyBorder="1" applyAlignment="1" applyProtection="1">
      <alignment/>
      <protection/>
    </xf>
    <xf numFmtId="180" fontId="7" fillId="34" borderId="33" xfId="0" applyNumberFormat="1" applyFont="1" applyFill="1" applyBorder="1" applyAlignment="1" applyProtection="1">
      <alignment/>
      <protection/>
    </xf>
    <xf numFmtId="180" fontId="8" fillId="34" borderId="31" xfId="0" applyNumberFormat="1" applyFont="1" applyFill="1" applyBorder="1" applyAlignment="1" applyProtection="1">
      <alignment/>
      <protection/>
    </xf>
    <xf numFmtId="180" fontId="8" fillId="35" borderId="36" xfId="0" applyNumberFormat="1" applyFont="1" applyFill="1" applyBorder="1" applyAlignment="1" applyProtection="1">
      <alignment/>
      <protection/>
    </xf>
    <xf numFmtId="180" fontId="10" fillId="0" borderId="17" xfId="0" applyNumberFormat="1" applyFont="1" applyBorder="1" applyAlignment="1" applyProtection="1">
      <alignment/>
      <protection/>
    </xf>
    <xf numFmtId="180" fontId="8" fillId="35" borderId="53" xfId="0" applyNumberFormat="1" applyFont="1" applyFill="1" applyBorder="1" applyAlignment="1" applyProtection="1">
      <alignment/>
      <protection/>
    </xf>
    <xf numFmtId="180" fontId="8" fillId="35" borderId="61" xfId="0" applyNumberFormat="1" applyFont="1" applyFill="1" applyBorder="1" applyAlignment="1" applyProtection="1">
      <alignment/>
      <protection/>
    </xf>
    <xf numFmtId="180" fontId="8" fillId="0" borderId="62" xfId="0" applyNumberFormat="1" applyFont="1" applyFill="1" applyBorder="1" applyAlignment="1" applyProtection="1">
      <alignment/>
      <protection/>
    </xf>
    <xf numFmtId="180" fontId="8" fillId="35" borderId="33" xfId="0" applyNumberFormat="1" applyFont="1" applyFill="1" applyBorder="1" applyAlignment="1" applyProtection="1">
      <alignment/>
      <protection/>
    </xf>
    <xf numFmtId="180" fontId="8" fillId="35" borderId="62" xfId="0" applyNumberFormat="1" applyFont="1" applyFill="1" applyBorder="1" applyAlignment="1" applyProtection="1">
      <alignment/>
      <protection/>
    </xf>
    <xf numFmtId="180" fontId="7" fillId="0" borderId="52" xfId="0" applyNumberFormat="1" applyFont="1" applyBorder="1" applyAlignment="1" applyProtection="1">
      <alignment/>
      <protection/>
    </xf>
    <xf numFmtId="180" fontId="8" fillId="0" borderId="53" xfId="0" applyNumberFormat="1" applyFont="1" applyBorder="1" applyAlignment="1" applyProtection="1">
      <alignment/>
      <protection/>
    </xf>
    <xf numFmtId="180" fontId="8" fillId="35" borderId="63" xfId="0" applyNumberFormat="1" applyFont="1" applyFill="1" applyBorder="1" applyAlignment="1" applyProtection="1">
      <alignment/>
      <protection/>
    </xf>
    <xf numFmtId="180" fontId="8" fillId="0" borderId="52" xfId="0" applyNumberFormat="1" applyFont="1" applyBorder="1" applyAlignment="1" applyProtection="1">
      <alignment/>
      <protection/>
    </xf>
    <xf numFmtId="180" fontId="8" fillId="34" borderId="64" xfId="0" applyNumberFormat="1" applyFont="1" applyFill="1" applyBorder="1" applyAlignment="1" applyProtection="1">
      <alignment/>
      <protection/>
    </xf>
    <xf numFmtId="180" fontId="8" fillId="34" borderId="65" xfId="0" applyNumberFormat="1" applyFont="1" applyFill="1" applyBorder="1" applyAlignment="1" applyProtection="1">
      <alignment/>
      <protection/>
    </xf>
    <xf numFmtId="180" fontId="8" fillId="34" borderId="24" xfId="0" applyNumberFormat="1" applyFont="1" applyFill="1" applyBorder="1" applyAlignment="1" applyProtection="1">
      <alignment/>
      <protection/>
    </xf>
    <xf numFmtId="180" fontId="8" fillId="0" borderId="0" xfId="0" applyNumberFormat="1" applyFont="1" applyAlignment="1" applyProtection="1">
      <alignment/>
      <protection/>
    </xf>
    <xf numFmtId="180" fontId="8" fillId="34" borderId="33" xfId="0" applyNumberFormat="1" applyFont="1" applyFill="1" applyBorder="1" applyAlignment="1" applyProtection="1">
      <alignment/>
      <protection/>
    </xf>
    <xf numFmtId="180" fontId="8" fillId="0" borderId="30" xfId="0" applyNumberFormat="1" applyFont="1" applyFill="1" applyBorder="1" applyAlignment="1" applyProtection="1">
      <alignment/>
      <protection/>
    </xf>
    <xf numFmtId="4" fontId="8" fillId="37" borderId="30" xfId="0" applyNumberFormat="1" applyFont="1" applyFill="1" applyBorder="1" applyAlignment="1" applyProtection="1">
      <alignment/>
      <protection/>
    </xf>
    <xf numFmtId="180" fontId="5" fillId="0" borderId="33" xfId="0" applyNumberFormat="1" applyFont="1" applyFill="1" applyBorder="1" applyAlignment="1" applyProtection="1">
      <alignment/>
      <protection/>
    </xf>
    <xf numFmtId="180" fontId="10" fillId="0" borderId="38" xfId="0" applyNumberFormat="1" applyFont="1" applyFill="1" applyBorder="1" applyAlignment="1" applyProtection="1">
      <alignment horizontal="right"/>
      <protection/>
    </xf>
    <xf numFmtId="180" fontId="5" fillId="0" borderId="33" xfId="0" applyNumberFormat="1" applyFont="1" applyFill="1" applyBorder="1" applyAlignment="1" applyProtection="1">
      <alignment/>
      <protection locked="0"/>
    </xf>
    <xf numFmtId="180" fontId="7" fillId="0" borderId="18" xfId="0" applyNumberFormat="1" applyFont="1" applyFill="1" applyBorder="1" applyAlignment="1" applyProtection="1">
      <alignment/>
      <protection/>
    </xf>
    <xf numFmtId="180" fontId="7" fillId="0" borderId="18" xfId="0" applyNumberFormat="1" applyFont="1" applyFill="1" applyBorder="1" applyAlignment="1" applyProtection="1">
      <alignment/>
      <protection/>
    </xf>
    <xf numFmtId="180" fontId="7" fillId="0" borderId="54" xfId="0" applyNumberFormat="1" applyFont="1" applyFill="1" applyBorder="1" applyAlignment="1" applyProtection="1">
      <alignment/>
      <protection/>
    </xf>
    <xf numFmtId="180" fontId="7" fillId="0" borderId="18" xfId="0" applyNumberFormat="1" applyFont="1" applyFill="1" applyBorder="1" applyAlignment="1" applyProtection="1">
      <alignment horizontal="right"/>
      <protection/>
    </xf>
    <xf numFmtId="180" fontId="7" fillId="0" borderId="18" xfId="0" applyNumberFormat="1" applyFont="1" applyBorder="1" applyAlignment="1" applyProtection="1">
      <alignment/>
      <protection/>
    </xf>
    <xf numFmtId="180" fontId="7" fillId="0" borderId="54" xfId="0" applyNumberFormat="1" applyFont="1" applyBorder="1" applyAlignment="1" applyProtection="1">
      <alignment/>
      <protection/>
    </xf>
    <xf numFmtId="180" fontId="7" fillId="0" borderId="0" xfId="0" applyNumberFormat="1" applyFont="1" applyFill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180" fontId="8" fillId="0" borderId="17" xfId="0" applyNumberFormat="1" applyFont="1" applyFill="1" applyBorder="1" applyAlignment="1" applyProtection="1">
      <alignment/>
      <protection/>
    </xf>
    <xf numFmtId="3" fontId="7" fillId="0" borderId="0" xfId="0" applyNumberFormat="1" applyFont="1" applyFill="1" applyBorder="1" applyAlignment="1" applyProtection="1">
      <alignment/>
      <protection/>
    </xf>
    <xf numFmtId="3" fontId="7" fillId="0" borderId="0" xfId="57" applyNumberFormat="1" applyFont="1" applyFill="1" applyBorder="1" applyAlignment="1" applyProtection="1">
      <alignment/>
      <protection/>
    </xf>
    <xf numFmtId="3" fontId="7" fillId="0" borderId="12" xfId="0" applyNumberFormat="1" applyFont="1" applyFill="1" applyBorder="1" applyAlignment="1" applyProtection="1">
      <alignment/>
      <protection locked="0"/>
    </xf>
    <xf numFmtId="180" fontId="8" fillId="37" borderId="0" xfId="0" applyNumberFormat="1" applyFont="1" applyFill="1" applyBorder="1" applyAlignment="1" applyProtection="1">
      <alignment/>
      <protection/>
    </xf>
    <xf numFmtId="191" fontId="18" fillId="35" borderId="52" xfId="0" applyNumberFormat="1" applyFont="1" applyFill="1" applyBorder="1" applyAlignment="1" applyProtection="1">
      <alignment/>
      <protection/>
    </xf>
    <xf numFmtId="191" fontId="18" fillId="35" borderId="66" xfId="0" applyNumberFormat="1" applyFont="1" applyFill="1" applyBorder="1" applyAlignment="1" applyProtection="1">
      <alignment/>
      <protection/>
    </xf>
    <xf numFmtId="180" fontId="8" fillId="0" borderId="63" xfId="0" applyNumberFormat="1" applyFont="1" applyFill="1" applyBorder="1" applyAlignment="1" applyProtection="1">
      <alignment/>
      <protection/>
    </xf>
    <xf numFmtId="180" fontId="8" fillId="37" borderId="18" xfId="0" applyNumberFormat="1" applyFont="1" applyFill="1" applyBorder="1" applyAlignment="1" applyProtection="1">
      <alignment/>
      <protection/>
    </xf>
    <xf numFmtId="180" fontId="8" fillId="37" borderId="18" xfId="0" applyNumberFormat="1" applyFont="1" applyFill="1" applyBorder="1" applyAlignment="1" applyProtection="1">
      <alignment/>
      <protection locked="0"/>
    </xf>
    <xf numFmtId="180" fontId="7" fillId="37" borderId="52" xfId="0" applyNumberFormat="1" applyFont="1" applyFill="1" applyBorder="1" applyAlignment="1" applyProtection="1">
      <alignment/>
      <protection locked="0"/>
    </xf>
    <xf numFmtId="0" fontId="7" fillId="37" borderId="52" xfId="0" applyFont="1" applyFill="1" applyBorder="1" applyAlignment="1" applyProtection="1">
      <alignment/>
      <protection locked="0"/>
    </xf>
    <xf numFmtId="3" fontId="7" fillId="37" borderId="52" xfId="0" applyNumberFormat="1" applyFont="1" applyFill="1" applyBorder="1" applyAlignment="1" applyProtection="1">
      <alignment/>
      <protection locked="0"/>
    </xf>
    <xf numFmtId="4" fontId="0" fillId="0" borderId="20" xfId="55" applyNumberFormat="1" applyFont="1" applyBorder="1">
      <alignment/>
      <protection/>
    </xf>
    <xf numFmtId="4" fontId="0" fillId="0" borderId="22" xfId="55" applyNumberFormat="1" applyFont="1" applyBorder="1">
      <alignment/>
      <protection/>
    </xf>
    <xf numFmtId="180" fontId="7" fillId="35" borderId="0" xfId="0" applyNumberFormat="1" applyFont="1" applyFill="1" applyBorder="1" applyAlignment="1" applyProtection="1">
      <alignment/>
      <protection locked="0"/>
    </xf>
    <xf numFmtId="180" fontId="7" fillId="40" borderId="0" xfId="0" applyNumberFormat="1" applyFont="1" applyFill="1" applyBorder="1" applyAlignment="1" applyProtection="1">
      <alignment/>
      <protection/>
    </xf>
    <xf numFmtId="0" fontId="10" fillId="35" borderId="0" xfId="0" applyFont="1" applyFill="1" applyAlignment="1" applyProtection="1">
      <alignment horizontal="center"/>
      <protection locked="0"/>
    </xf>
    <xf numFmtId="0" fontId="23" fillId="0" borderId="0" xfId="55" applyFont="1" applyAlignment="1">
      <alignment horizontal="center"/>
      <protection/>
    </xf>
    <xf numFmtId="0" fontId="33" fillId="0" borderId="0" xfId="55" applyFont="1" applyAlignment="1" quotePrefix="1">
      <alignment horizontal="center"/>
      <protection/>
    </xf>
    <xf numFmtId="176" fontId="31" fillId="36" borderId="33" xfId="51" applyFont="1" applyFill="1" applyBorder="1" applyAlignment="1">
      <alignment horizontal="center"/>
    </xf>
    <xf numFmtId="182" fontId="2" fillId="0" borderId="0" xfId="55" applyNumberFormat="1" applyFont="1" applyAlignment="1">
      <alignment horizontal="left"/>
      <protection/>
    </xf>
    <xf numFmtId="0" fontId="2" fillId="0" borderId="0" xfId="55" applyFont="1" applyAlignment="1">
      <alignment horizontal="left" indent="1"/>
      <protection/>
    </xf>
    <xf numFmtId="17" fontId="27" fillId="0" borderId="11" xfId="55" applyNumberFormat="1" applyFont="1" applyBorder="1" applyAlignment="1">
      <alignment horizontal="right"/>
      <protection/>
    </xf>
    <xf numFmtId="4" fontId="27" fillId="0" borderId="20" xfId="55" applyNumberFormat="1" applyFont="1" applyFill="1" applyBorder="1" applyAlignment="1">
      <alignment horizontal="right"/>
      <protection/>
    </xf>
    <xf numFmtId="0" fontId="0" fillId="34" borderId="47" xfId="55" applyFont="1" applyFill="1" applyBorder="1" applyAlignment="1">
      <alignment horizontal="center"/>
      <protection/>
    </xf>
    <xf numFmtId="0" fontId="0" fillId="34" borderId="14" xfId="55" applyFont="1" applyFill="1" applyBorder="1" applyAlignment="1">
      <alignment horizontal="center"/>
      <protection/>
    </xf>
    <xf numFmtId="176" fontId="31" fillId="34" borderId="24" xfId="51" applyFont="1" applyFill="1" applyBorder="1" applyAlignment="1">
      <alignment horizontal="center"/>
    </xf>
    <xf numFmtId="176" fontId="31" fillId="0" borderId="0" xfId="51" applyFont="1" applyFill="1" applyBorder="1" applyAlignment="1">
      <alignment horizontal="center"/>
    </xf>
    <xf numFmtId="176" fontId="31" fillId="0" borderId="20" xfId="51" applyFont="1" applyFill="1" applyBorder="1" applyAlignment="1">
      <alignment/>
    </xf>
    <xf numFmtId="176" fontId="31" fillId="0" borderId="0" xfId="51" applyFont="1" applyFill="1" applyBorder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[0]_Presupuesto 2004" xfId="51"/>
    <cellStyle name="Currency" xfId="52"/>
    <cellStyle name="Currency [0]" xfId="53"/>
    <cellStyle name="Neutral" xfId="54"/>
    <cellStyle name="Normal_Presupuesto 2004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0"/>
  <sheetViews>
    <sheetView showGridLines="0" zoomScalePageLayoutView="0" workbookViewId="0" topLeftCell="A46">
      <selection activeCell="C5" sqref="C5"/>
    </sheetView>
  </sheetViews>
  <sheetFormatPr defaultColWidth="12.00390625" defaultRowHeight="12.75"/>
  <cols>
    <col min="1" max="1" width="6.625" style="120" customWidth="1"/>
    <col min="2" max="2" width="6.75390625" style="120" customWidth="1"/>
    <col min="3" max="3" width="35.125" style="120" customWidth="1"/>
    <col min="4" max="4" width="5.25390625" style="127" customWidth="1"/>
    <col min="5" max="5" width="9.75390625" style="127" customWidth="1"/>
    <col min="6" max="6" width="11.75390625" style="127" customWidth="1"/>
    <col min="7" max="7" width="14.75390625" style="128" customWidth="1"/>
    <col min="8" max="8" width="12.00390625" style="119" customWidth="1"/>
    <col min="9" max="9" width="12.00390625" style="120" customWidth="1"/>
    <col min="10" max="10" width="27.125" style="120" customWidth="1"/>
    <col min="11" max="11" width="4.25390625" style="120" customWidth="1"/>
    <col min="12" max="14" width="9.875" style="120" customWidth="1"/>
    <col min="15" max="16384" width="12.00390625" style="120" customWidth="1"/>
  </cols>
  <sheetData>
    <row r="1" spans="1:7" ht="11.25">
      <c r="A1" s="483" t="s">
        <v>94</v>
      </c>
      <c r="B1" s="483"/>
      <c r="C1" s="483"/>
      <c r="D1" s="483"/>
      <c r="E1" s="483"/>
      <c r="F1" s="483"/>
      <c r="G1" s="483"/>
    </row>
    <row r="2" ht="11.25"/>
    <row r="3" spans="2:7" ht="11.25">
      <c r="B3" s="121" t="s">
        <v>0</v>
      </c>
      <c r="C3" s="122" t="s">
        <v>290</v>
      </c>
      <c r="D3" s="123"/>
      <c r="E3" s="123"/>
      <c r="F3" s="123"/>
      <c r="G3" s="124"/>
    </row>
    <row r="4" spans="2:3" ht="11.25">
      <c r="B4" s="125"/>
      <c r="C4" s="126" t="s">
        <v>375</v>
      </c>
    </row>
    <row r="5" spans="2:3" ht="11.25">
      <c r="B5" s="125"/>
      <c r="C5" s="129"/>
    </row>
    <row r="6" spans="1:3" ht="11.25">
      <c r="A6" s="130" t="s">
        <v>50</v>
      </c>
      <c r="B6" s="131"/>
      <c r="C6" s="131"/>
    </row>
    <row r="7" spans="1:8" ht="11.25">
      <c r="A7" s="132"/>
      <c r="B7" s="133" t="s">
        <v>45</v>
      </c>
      <c r="C7" s="133" t="s">
        <v>86</v>
      </c>
      <c r="D7" s="134" t="s">
        <v>46</v>
      </c>
      <c r="E7" s="133" t="s">
        <v>44</v>
      </c>
      <c r="F7" s="133" t="s">
        <v>85</v>
      </c>
      <c r="G7" s="135" t="s">
        <v>49</v>
      </c>
      <c r="H7" s="136" t="s">
        <v>90</v>
      </c>
    </row>
    <row r="8" spans="1:8" ht="11.25">
      <c r="A8" s="137"/>
      <c r="B8" s="138"/>
      <c r="C8" s="138"/>
      <c r="D8" s="139"/>
      <c r="E8" s="138"/>
      <c r="F8" s="138"/>
      <c r="G8" s="140"/>
      <c r="H8" s="141"/>
    </row>
    <row r="9" spans="1:8" ht="11.25">
      <c r="A9" s="142"/>
      <c r="B9" s="143"/>
      <c r="C9" s="144" t="s">
        <v>152</v>
      </c>
      <c r="D9" s="145">
        <v>10</v>
      </c>
      <c r="E9" s="145"/>
      <c r="F9" s="146"/>
      <c r="G9" s="203">
        <f aca="true" t="shared" si="0" ref="G9:G14">D9*E9*F9</f>
        <v>0</v>
      </c>
      <c r="H9" s="147"/>
    </row>
    <row r="10" spans="1:8" ht="11.25">
      <c r="A10" s="142"/>
      <c r="B10" s="143" t="s">
        <v>283</v>
      </c>
      <c r="C10" s="144" t="s">
        <v>215</v>
      </c>
      <c r="D10" s="145">
        <v>1</v>
      </c>
      <c r="E10" s="145"/>
      <c r="F10" s="146"/>
      <c r="G10" s="203">
        <f t="shared" si="0"/>
        <v>0</v>
      </c>
      <c r="H10" s="147"/>
    </row>
    <row r="11" spans="1:9" ht="12.75">
      <c r="A11" s="148"/>
      <c r="B11" s="143"/>
      <c r="C11" s="144" t="s">
        <v>187</v>
      </c>
      <c r="D11" s="145">
        <v>10</v>
      </c>
      <c r="E11" s="145"/>
      <c r="F11" s="146"/>
      <c r="G11" s="203">
        <f t="shared" si="0"/>
        <v>0</v>
      </c>
      <c r="H11" s="147"/>
      <c r="I11" s="149"/>
    </row>
    <row r="12" spans="1:9" ht="12.75">
      <c r="A12" s="148"/>
      <c r="B12" s="143"/>
      <c r="C12" s="144" t="s">
        <v>188</v>
      </c>
      <c r="D12" s="145">
        <v>10</v>
      </c>
      <c r="E12" s="145"/>
      <c r="F12" s="146"/>
      <c r="G12" s="203">
        <f t="shared" si="0"/>
        <v>0</v>
      </c>
      <c r="H12" s="147"/>
      <c r="I12" s="149"/>
    </row>
    <row r="13" spans="1:8" ht="11.25">
      <c r="A13" s="148"/>
      <c r="B13" s="143" t="s">
        <v>283</v>
      </c>
      <c r="C13" s="144" t="s">
        <v>189</v>
      </c>
      <c r="D13" s="145">
        <v>1</v>
      </c>
      <c r="E13" s="145"/>
      <c r="F13" s="146"/>
      <c r="G13" s="203">
        <f t="shared" si="0"/>
        <v>0</v>
      </c>
      <c r="H13" s="147"/>
    </row>
    <row r="14" spans="1:9" ht="12.75">
      <c r="A14" s="148"/>
      <c r="B14" s="143"/>
      <c r="C14" s="144" t="s">
        <v>191</v>
      </c>
      <c r="D14" s="145">
        <v>10</v>
      </c>
      <c r="E14" s="145"/>
      <c r="F14" s="146"/>
      <c r="G14" s="203">
        <f t="shared" si="0"/>
        <v>0</v>
      </c>
      <c r="H14" s="147"/>
      <c r="I14" s="149"/>
    </row>
    <row r="15" spans="1:8" ht="11.25">
      <c r="A15" s="148"/>
      <c r="B15" s="143"/>
      <c r="C15" s="144"/>
      <c r="D15" s="145"/>
      <c r="E15" s="145"/>
      <c r="F15" s="146"/>
      <c r="G15" s="204"/>
      <c r="H15" s="147"/>
    </row>
    <row r="16" spans="1:8" ht="12" thickBot="1">
      <c r="A16" s="148"/>
      <c r="B16" s="150">
        <f>SUM(B9:B15)</f>
        <v>0</v>
      </c>
      <c r="C16" s="151" t="s">
        <v>153</v>
      </c>
      <c r="D16" s="152"/>
      <c r="E16" s="152"/>
      <c r="F16" s="153"/>
      <c r="G16" s="205">
        <f>SUM(G9:G15)</f>
        <v>0</v>
      </c>
      <c r="H16" s="154"/>
    </row>
    <row r="17" spans="1:8" ht="11.25">
      <c r="A17" s="148"/>
      <c r="B17" s="155"/>
      <c r="C17" s="144"/>
      <c r="D17" s="145"/>
      <c r="E17" s="145"/>
      <c r="F17" s="146"/>
      <c r="G17" s="156"/>
      <c r="H17" s="147"/>
    </row>
    <row r="18" spans="1:8" ht="11.25">
      <c r="A18" s="142"/>
      <c r="B18" s="157" t="s">
        <v>44</v>
      </c>
      <c r="C18" s="157" t="s">
        <v>55</v>
      </c>
      <c r="D18" s="157" t="s">
        <v>75</v>
      </c>
      <c r="E18" s="158" t="s">
        <v>48</v>
      </c>
      <c r="F18" s="159" t="s">
        <v>74</v>
      </c>
      <c r="G18" s="160" t="s">
        <v>49</v>
      </c>
      <c r="H18" s="160"/>
    </row>
    <row r="19" spans="1:8" ht="11.25">
      <c r="A19" s="148"/>
      <c r="B19" s="155">
        <v>20</v>
      </c>
      <c r="C19" s="144" t="s">
        <v>154</v>
      </c>
      <c r="D19" s="145">
        <v>1</v>
      </c>
      <c r="E19" s="206">
        <f>F19/B19</f>
        <v>0</v>
      </c>
      <c r="F19" s="161"/>
      <c r="G19" s="203">
        <f>F19</f>
        <v>0</v>
      </c>
      <c r="H19" s="147" t="s">
        <v>155</v>
      </c>
    </row>
    <row r="20" spans="1:8" ht="12" thickBot="1">
      <c r="A20" s="148"/>
      <c r="B20" s="162">
        <f>SUM(B19:B19)</f>
        <v>20</v>
      </c>
      <c r="C20" s="151" t="s">
        <v>156</v>
      </c>
      <c r="D20" s="152"/>
      <c r="E20" s="152"/>
      <c r="F20" s="153"/>
      <c r="G20" s="205">
        <f>SUM(G19)</f>
        <v>0</v>
      </c>
      <c r="H20" s="163"/>
    </row>
    <row r="21" spans="1:8" ht="11.25">
      <c r="A21" s="137"/>
      <c r="B21" s="138"/>
      <c r="C21" s="138"/>
      <c r="D21" s="139"/>
      <c r="E21" s="138"/>
      <c r="F21" s="138"/>
      <c r="G21" s="140"/>
      <c r="H21" s="141"/>
    </row>
    <row r="22" spans="1:8" ht="11.25">
      <c r="A22" s="142"/>
      <c r="B22" s="157" t="s">
        <v>44</v>
      </c>
      <c r="C22" s="157" t="s">
        <v>55</v>
      </c>
      <c r="D22" s="157" t="s">
        <v>75</v>
      </c>
      <c r="E22" s="158" t="s">
        <v>48</v>
      </c>
      <c r="F22" s="159" t="s">
        <v>74</v>
      </c>
      <c r="G22" s="160" t="s">
        <v>49</v>
      </c>
      <c r="H22" s="160"/>
    </row>
    <row r="23" spans="1:8" ht="11.25">
      <c r="A23" s="148"/>
      <c r="B23" s="155"/>
      <c r="C23" s="144"/>
      <c r="D23" s="145"/>
      <c r="E23" s="145"/>
      <c r="F23" s="146"/>
      <c r="G23" s="156"/>
      <c r="H23" s="164"/>
    </row>
    <row r="24" spans="1:8" ht="11.25">
      <c r="A24" s="148"/>
      <c r="B24" s="143">
        <v>0</v>
      </c>
      <c r="C24" s="144" t="s">
        <v>84</v>
      </c>
      <c r="D24" s="145">
        <v>3</v>
      </c>
      <c r="E24" s="206" t="str">
        <f>IF(B24=0," ",G24/B24)</f>
        <v> </v>
      </c>
      <c r="F24" s="146">
        <v>7438.05</v>
      </c>
      <c r="G24" s="203">
        <f aca="true" t="shared" si="1" ref="G24:G31">D24*F24</f>
        <v>22314.15</v>
      </c>
      <c r="H24" s="165" t="s">
        <v>87</v>
      </c>
    </row>
    <row r="25" spans="1:8" ht="11.25">
      <c r="A25" s="148"/>
      <c r="B25" s="143">
        <v>0</v>
      </c>
      <c r="C25" s="144" t="s">
        <v>47</v>
      </c>
      <c r="D25" s="145">
        <v>6</v>
      </c>
      <c r="E25" s="206" t="str">
        <f aca="true" t="shared" si="2" ref="E25:E31">IF(B25=0," ",G25/B25)</f>
        <v> </v>
      </c>
      <c r="F25" s="146">
        <v>7438.05</v>
      </c>
      <c r="G25" s="203">
        <f t="shared" si="1"/>
        <v>44628.3</v>
      </c>
      <c r="H25" s="165" t="s">
        <v>87</v>
      </c>
    </row>
    <row r="26" spans="1:9" ht="11.25">
      <c r="A26" s="148"/>
      <c r="B26" s="143" t="s">
        <v>283</v>
      </c>
      <c r="C26" s="144" t="s">
        <v>176</v>
      </c>
      <c r="D26" s="145">
        <v>1</v>
      </c>
      <c r="E26" s="206"/>
      <c r="F26" s="146">
        <v>7594.54</v>
      </c>
      <c r="G26" s="203">
        <f t="shared" si="1"/>
        <v>7594.54</v>
      </c>
      <c r="H26" s="165" t="s">
        <v>87</v>
      </c>
      <c r="I26" s="119"/>
    </row>
    <row r="27" spans="1:8" ht="11.25">
      <c r="A27" s="148"/>
      <c r="B27" s="143">
        <v>0</v>
      </c>
      <c r="C27" s="144" t="s">
        <v>51</v>
      </c>
      <c r="D27" s="145">
        <v>2</v>
      </c>
      <c r="E27" s="206" t="str">
        <f t="shared" si="2"/>
        <v> </v>
      </c>
      <c r="F27" s="146">
        <v>8973.77</v>
      </c>
      <c r="G27" s="203">
        <f t="shared" si="1"/>
        <v>17947.54</v>
      </c>
      <c r="H27" s="165" t="s">
        <v>87</v>
      </c>
    </row>
    <row r="28" spans="1:8" ht="11.25">
      <c r="A28" s="148"/>
      <c r="B28" s="143">
        <v>0</v>
      </c>
      <c r="C28" s="144" t="s">
        <v>52</v>
      </c>
      <c r="D28" s="145">
        <v>2</v>
      </c>
      <c r="E28" s="206" t="str">
        <f t="shared" si="2"/>
        <v> </v>
      </c>
      <c r="F28" s="146">
        <v>9904.72</v>
      </c>
      <c r="G28" s="203">
        <f t="shared" si="1"/>
        <v>19809.44</v>
      </c>
      <c r="H28" s="165" t="s">
        <v>87</v>
      </c>
    </row>
    <row r="29" spans="1:8" ht="11.25">
      <c r="A29" s="148"/>
      <c r="B29" s="143" t="s">
        <v>283</v>
      </c>
      <c r="C29" s="144" t="s">
        <v>190</v>
      </c>
      <c r="D29" s="145">
        <v>1</v>
      </c>
      <c r="E29" s="206"/>
      <c r="F29" s="146">
        <v>7594.53</v>
      </c>
      <c r="G29" s="203">
        <f t="shared" si="1"/>
        <v>7594.53</v>
      </c>
      <c r="H29" s="165" t="s">
        <v>87</v>
      </c>
    </row>
    <row r="30" spans="1:8" ht="11.25">
      <c r="A30" s="148"/>
      <c r="B30" s="143">
        <v>0</v>
      </c>
      <c r="C30" s="144" t="s">
        <v>353</v>
      </c>
      <c r="D30" s="145">
        <f>+B11+B12</f>
        <v>0</v>
      </c>
      <c r="E30" s="206" t="str">
        <f t="shared" si="2"/>
        <v> </v>
      </c>
      <c r="F30" s="146">
        <v>13165.14</v>
      </c>
      <c r="G30" s="203">
        <f t="shared" si="1"/>
        <v>0</v>
      </c>
      <c r="H30" s="165" t="s">
        <v>87</v>
      </c>
    </row>
    <row r="31" spans="1:8" ht="11.25">
      <c r="A31" s="148"/>
      <c r="B31" s="143">
        <v>0</v>
      </c>
      <c r="C31" s="144" t="s">
        <v>352</v>
      </c>
      <c r="D31" s="145">
        <f>+B14</f>
        <v>0</v>
      </c>
      <c r="E31" s="206" t="str">
        <f t="shared" si="2"/>
        <v> </v>
      </c>
      <c r="F31" s="146"/>
      <c r="G31" s="203">
        <f t="shared" si="1"/>
        <v>0</v>
      </c>
      <c r="H31" s="147"/>
    </row>
    <row r="32" spans="1:8" ht="12" thickBot="1">
      <c r="A32" s="148"/>
      <c r="B32" s="162">
        <f>SUM(B24:B28)</f>
        <v>0</v>
      </c>
      <c r="C32" s="151" t="s">
        <v>82</v>
      </c>
      <c r="D32" s="152"/>
      <c r="E32" s="152"/>
      <c r="F32" s="153"/>
      <c r="G32" s="205">
        <f>SUM(G24:G31)</f>
        <v>119888.5</v>
      </c>
      <c r="H32" s="163"/>
    </row>
    <row r="33" spans="1:8" ht="11.25">
      <c r="A33" s="148"/>
      <c r="B33" s="166"/>
      <c r="C33" s="167"/>
      <c r="D33" s="168"/>
      <c r="E33" s="168"/>
      <c r="F33" s="169"/>
      <c r="G33" s="170"/>
      <c r="H33" s="171"/>
    </row>
    <row r="34" spans="1:8" ht="11.25">
      <c r="A34" s="132"/>
      <c r="B34" s="133" t="s">
        <v>45</v>
      </c>
      <c r="C34" s="133" t="s">
        <v>313</v>
      </c>
      <c r="D34" s="134" t="s">
        <v>46</v>
      </c>
      <c r="E34" s="133" t="s">
        <v>44</v>
      </c>
      <c r="F34" s="133" t="s">
        <v>85</v>
      </c>
      <c r="G34" s="135" t="s">
        <v>49</v>
      </c>
      <c r="H34" s="172"/>
    </row>
    <row r="35" spans="1:8" ht="11.25">
      <c r="A35" s="142"/>
      <c r="B35" s="143">
        <v>1</v>
      </c>
      <c r="C35" s="144" t="s">
        <v>374</v>
      </c>
      <c r="D35" s="145">
        <v>8</v>
      </c>
      <c r="E35" s="145"/>
      <c r="F35" s="146"/>
      <c r="G35" s="203">
        <f>D35*E35*F35</f>
        <v>0</v>
      </c>
      <c r="H35" s="147"/>
    </row>
    <row r="36" spans="1:9" ht="12.75">
      <c r="A36" s="148"/>
      <c r="B36" s="143">
        <v>1</v>
      </c>
      <c r="C36" s="144" t="s">
        <v>313</v>
      </c>
      <c r="D36" s="145">
        <v>8</v>
      </c>
      <c r="E36" s="145"/>
      <c r="F36" s="146"/>
      <c r="G36" s="203">
        <f>D36*E36*F36</f>
        <v>0</v>
      </c>
      <c r="H36" s="147"/>
      <c r="I36" s="149"/>
    </row>
    <row r="37" spans="1:8" ht="11.25">
      <c r="A37" s="148"/>
      <c r="B37" s="143"/>
      <c r="C37" s="144"/>
      <c r="D37" s="145"/>
      <c r="E37" s="145"/>
      <c r="F37" s="146"/>
      <c r="G37" s="215"/>
      <c r="H37" s="147"/>
    </row>
    <row r="38" spans="1:8" ht="12" thickBot="1">
      <c r="A38" s="148"/>
      <c r="B38" s="173">
        <f>SUM(E35:E36)</f>
        <v>0</v>
      </c>
      <c r="C38" s="151" t="s">
        <v>95</v>
      </c>
      <c r="D38" s="152"/>
      <c r="E38" s="152"/>
      <c r="F38" s="153"/>
      <c r="G38" s="207">
        <f>SUM(G35:G37)</f>
        <v>0</v>
      </c>
      <c r="H38" s="154"/>
    </row>
    <row r="39" spans="1:8" ht="11.25">
      <c r="A39" s="148"/>
      <c r="B39" s="155"/>
      <c r="C39" s="144"/>
      <c r="D39" s="145"/>
      <c r="E39" s="145"/>
      <c r="F39" s="146"/>
      <c r="G39" s="156"/>
      <c r="H39" s="147"/>
    </row>
    <row r="40" spans="1:8" ht="11.25">
      <c r="A40" s="174"/>
      <c r="B40" s="175"/>
      <c r="C40" s="175"/>
      <c r="D40" s="175"/>
      <c r="E40" s="175"/>
      <c r="F40" s="175"/>
      <c r="G40" s="176"/>
      <c r="H40" s="177"/>
    </row>
    <row r="41" spans="3:8" ht="11.25">
      <c r="C41" s="178"/>
      <c r="H41" s="179"/>
    </row>
    <row r="42" spans="1:8" ht="11.25">
      <c r="A42" s="180" t="s">
        <v>56</v>
      </c>
      <c r="B42" s="131"/>
      <c r="C42" s="131"/>
      <c r="H42" s="179"/>
    </row>
    <row r="43" spans="1:8" ht="11.25">
      <c r="A43" s="132" t="s">
        <v>1</v>
      </c>
      <c r="B43" s="133" t="s">
        <v>2</v>
      </c>
      <c r="C43" s="133" t="s">
        <v>3</v>
      </c>
      <c r="D43" s="134" t="s">
        <v>4</v>
      </c>
      <c r="E43" s="133" t="s">
        <v>73</v>
      </c>
      <c r="F43" s="133" t="s">
        <v>38</v>
      </c>
      <c r="G43" s="135" t="s">
        <v>7</v>
      </c>
      <c r="H43" s="136"/>
    </row>
    <row r="44" spans="1:8" ht="12" customHeight="1">
      <c r="A44" s="181"/>
      <c r="B44" s="175"/>
      <c r="C44" s="175"/>
      <c r="D44" s="123"/>
      <c r="E44" s="182"/>
      <c r="F44" s="182"/>
      <c r="G44" s="183"/>
      <c r="H44" s="177"/>
    </row>
    <row r="45" spans="1:8" ht="12" thickBot="1">
      <c r="A45" s="184"/>
      <c r="B45" s="185">
        <v>6400</v>
      </c>
      <c r="C45" s="162" t="s">
        <v>158</v>
      </c>
      <c r="D45" s="152"/>
      <c r="E45" s="208">
        <f>SUM(E46:E48)</f>
        <v>0</v>
      </c>
      <c r="F45" s="208">
        <f>SUM(F46:F48)</f>
        <v>0</v>
      </c>
      <c r="G45" s="209">
        <f>F45</f>
        <v>0</v>
      </c>
      <c r="H45" s="186"/>
    </row>
    <row r="46" spans="1:8" ht="11.25">
      <c r="A46" s="187"/>
      <c r="B46" s="155">
        <v>6400</v>
      </c>
      <c r="C46" s="155" t="s">
        <v>329</v>
      </c>
      <c r="D46" s="145">
        <v>14</v>
      </c>
      <c r="E46" s="146"/>
      <c r="F46" s="210">
        <f>D46*E46</f>
        <v>0</v>
      </c>
      <c r="G46" s="156"/>
      <c r="H46" s="147"/>
    </row>
    <row r="47" spans="1:8" ht="11.25">
      <c r="A47" s="187"/>
      <c r="B47" s="155">
        <v>6400</v>
      </c>
      <c r="C47" s="155" t="s">
        <v>330</v>
      </c>
      <c r="D47" s="145">
        <v>14</v>
      </c>
      <c r="E47" s="146"/>
      <c r="F47" s="210">
        <f>D47*E47</f>
        <v>0</v>
      </c>
      <c r="G47" s="156"/>
      <c r="H47" s="147"/>
    </row>
    <row r="48" spans="1:8" ht="11.25">
      <c r="A48" s="187"/>
      <c r="B48" s="155">
        <v>6400</v>
      </c>
      <c r="C48" s="155" t="s">
        <v>312</v>
      </c>
      <c r="D48" s="145">
        <v>14</v>
      </c>
      <c r="E48" s="146"/>
      <c r="F48" s="210">
        <f>D48*E48</f>
        <v>0</v>
      </c>
      <c r="G48" s="156"/>
      <c r="H48" s="147"/>
    </row>
    <row r="49" spans="1:8" ht="11.25">
      <c r="A49" s="148"/>
      <c r="B49" s="188"/>
      <c r="C49" s="175"/>
      <c r="D49" s="123"/>
      <c r="E49" s="182"/>
      <c r="F49" s="214"/>
      <c r="G49" s="189"/>
      <c r="H49" s="147"/>
    </row>
    <row r="50" spans="1:8" ht="12" thickBot="1">
      <c r="A50" s="148"/>
      <c r="B50" s="162">
        <v>6420</v>
      </c>
      <c r="C50" s="162" t="s">
        <v>30</v>
      </c>
      <c r="D50" s="152">
        <v>12</v>
      </c>
      <c r="E50" s="457"/>
      <c r="F50" s="208">
        <f>D50*E50</f>
        <v>0</v>
      </c>
      <c r="G50" s="209">
        <f>F50</f>
        <v>0</v>
      </c>
      <c r="H50" s="186"/>
    </row>
    <row r="51" spans="1:8" ht="12" thickBot="1">
      <c r="A51" s="148"/>
      <c r="B51" s="162"/>
      <c r="C51" s="162"/>
      <c r="D51" s="152"/>
      <c r="E51" s="455"/>
      <c r="F51" s="455"/>
      <c r="G51" s="456"/>
      <c r="H51" s="186"/>
    </row>
    <row r="52" spans="1:8" ht="12" thickBot="1">
      <c r="A52" s="184"/>
      <c r="B52" s="185">
        <v>6402</v>
      </c>
      <c r="C52" s="162" t="s">
        <v>192</v>
      </c>
      <c r="D52" s="152"/>
      <c r="E52" s="208">
        <f>SUM(E53:E55)</f>
        <v>0</v>
      </c>
      <c r="F52" s="208">
        <f>SUM(F53:F55)</f>
        <v>0</v>
      </c>
      <c r="G52" s="209">
        <f>F52</f>
        <v>0</v>
      </c>
      <c r="H52" s="186"/>
    </row>
    <row r="53" spans="1:8" ht="11.25">
      <c r="A53" s="187"/>
      <c r="B53" s="155">
        <v>6402</v>
      </c>
      <c r="C53" s="155" t="s">
        <v>312</v>
      </c>
      <c r="D53" s="145">
        <v>14</v>
      </c>
      <c r="E53" s="146"/>
      <c r="F53" s="210">
        <f>D53*E53</f>
        <v>0</v>
      </c>
      <c r="G53" s="156"/>
      <c r="H53" s="147"/>
    </row>
    <row r="54" spans="1:8" ht="11.25">
      <c r="A54" s="187"/>
      <c r="B54" s="155">
        <v>6402</v>
      </c>
      <c r="C54" s="155" t="s">
        <v>312</v>
      </c>
      <c r="D54" s="145">
        <v>14</v>
      </c>
      <c r="E54" s="146"/>
      <c r="F54" s="210">
        <f>D54*E54</f>
        <v>0</v>
      </c>
      <c r="G54" s="156"/>
      <c r="H54" s="147"/>
    </row>
    <row r="55" spans="1:8" ht="11.25">
      <c r="A55" s="187"/>
      <c r="B55" s="155">
        <v>6402</v>
      </c>
      <c r="C55" s="155" t="s">
        <v>312</v>
      </c>
      <c r="D55" s="145">
        <v>14</v>
      </c>
      <c r="E55" s="146"/>
      <c r="F55" s="210">
        <f>D55*E55</f>
        <v>0</v>
      </c>
      <c r="G55" s="156"/>
      <c r="H55" s="147"/>
    </row>
    <row r="56" spans="1:8" ht="11.25">
      <c r="A56" s="148"/>
      <c r="B56" s="188"/>
      <c r="C56" s="175"/>
      <c r="D56" s="123"/>
      <c r="E56" s="182"/>
      <c r="F56" s="182"/>
      <c r="G56" s="189"/>
      <c r="H56" s="147"/>
    </row>
    <row r="57" spans="1:8" ht="12" thickBot="1">
      <c r="A57" s="148"/>
      <c r="B57" s="162">
        <v>6422</v>
      </c>
      <c r="C57" s="162" t="s">
        <v>30</v>
      </c>
      <c r="D57" s="152">
        <v>12</v>
      </c>
      <c r="E57" s="457"/>
      <c r="F57" s="208">
        <f>D57*E57</f>
        <v>0</v>
      </c>
      <c r="G57" s="209">
        <f>F57</f>
        <v>0</v>
      </c>
      <c r="H57" s="186"/>
    </row>
    <row r="58" spans="1:8" ht="12" thickBot="1">
      <c r="A58" s="148"/>
      <c r="B58" s="162"/>
      <c r="C58" s="162"/>
      <c r="D58" s="152"/>
      <c r="E58" s="455"/>
      <c r="F58" s="455"/>
      <c r="G58" s="456"/>
      <c r="H58" s="186"/>
    </row>
    <row r="59" spans="1:8" ht="12" thickBot="1">
      <c r="A59" s="184"/>
      <c r="B59" s="185">
        <v>640</v>
      </c>
      <c r="C59" s="162" t="s">
        <v>61</v>
      </c>
      <c r="D59" s="152"/>
      <c r="E59" s="208">
        <f>SUM(E60:E67)</f>
        <v>0</v>
      </c>
      <c r="F59" s="208">
        <f>SUM(F60:F67)</f>
        <v>0</v>
      </c>
      <c r="G59" s="209">
        <f>F59</f>
        <v>0</v>
      </c>
      <c r="H59" s="186"/>
    </row>
    <row r="60" spans="1:8" ht="11.25">
      <c r="A60" s="187" t="s">
        <v>145</v>
      </c>
      <c r="B60" s="155">
        <v>6404</v>
      </c>
      <c r="C60" s="155" t="s">
        <v>331</v>
      </c>
      <c r="D60" s="145">
        <v>8</v>
      </c>
      <c r="E60" s="146"/>
      <c r="F60" s="210">
        <f>D60*E60</f>
        <v>0</v>
      </c>
      <c r="G60" s="156"/>
      <c r="H60" s="147"/>
    </row>
    <row r="61" spans="1:8" ht="11.25">
      <c r="A61" s="187" t="s">
        <v>145</v>
      </c>
      <c r="B61" s="155">
        <v>6404</v>
      </c>
      <c r="C61" s="155" t="s">
        <v>184</v>
      </c>
      <c r="D61" s="145">
        <v>8</v>
      </c>
      <c r="E61" s="146"/>
      <c r="F61" s="210">
        <f aca="true" t="shared" si="3" ref="F61:F67">D61*E61</f>
        <v>0</v>
      </c>
      <c r="G61" s="156"/>
      <c r="H61" s="147"/>
    </row>
    <row r="62" spans="1:8" ht="11.25">
      <c r="A62" s="187" t="s">
        <v>320</v>
      </c>
      <c r="B62" s="155">
        <v>6405</v>
      </c>
      <c r="C62" s="155" t="s">
        <v>332</v>
      </c>
      <c r="D62" s="145">
        <v>14</v>
      </c>
      <c r="E62" s="146"/>
      <c r="F62" s="210">
        <f t="shared" si="3"/>
        <v>0</v>
      </c>
      <c r="G62" s="156"/>
      <c r="H62" s="147"/>
    </row>
    <row r="63" spans="1:8" ht="11.25">
      <c r="A63" s="187" t="s">
        <v>321</v>
      </c>
      <c r="B63" s="155">
        <v>6406</v>
      </c>
      <c r="C63" s="155" t="s">
        <v>184</v>
      </c>
      <c r="D63" s="145">
        <v>14</v>
      </c>
      <c r="E63" s="146"/>
      <c r="F63" s="210">
        <f t="shared" si="3"/>
        <v>0</v>
      </c>
      <c r="G63" s="156"/>
      <c r="H63" s="147"/>
    </row>
    <row r="64" spans="1:8" ht="11.25">
      <c r="A64" s="187" t="s">
        <v>310</v>
      </c>
      <c r="B64" s="155">
        <v>6406</v>
      </c>
      <c r="C64" s="155" t="s">
        <v>333</v>
      </c>
      <c r="D64" s="145">
        <v>14</v>
      </c>
      <c r="E64" s="146"/>
      <c r="F64" s="210">
        <f t="shared" si="3"/>
        <v>0</v>
      </c>
      <c r="G64" s="156"/>
      <c r="H64" s="147"/>
    </row>
    <row r="65" spans="1:8" ht="11.25">
      <c r="A65" s="187" t="s">
        <v>310</v>
      </c>
      <c r="B65" s="155">
        <v>6406</v>
      </c>
      <c r="C65" s="155" t="s">
        <v>334</v>
      </c>
      <c r="D65" s="145">
        <v>14</v>
      </c>
      <c r="E65" s="146"/>
      <c r="F65" s="210">
        <f t="shared" si="3"/>
        <v>0</v>
      </c>
      <c r="G65" s="156"/>
      <c r="H65" s="147"/>
    </row>
    <row r="66" spans="1:8" ht="11.25">
      <c r="A66" s="187" t="s">
        <v>325</v>
      </c>
      <c r="B66" s="155">
        <v>6408</v>
      </c>
      <c r="C66" s="155" t="s">
        <v>335</v>
      </c>
      <c r="D66" s="145">
        <v>10</v>
      </c>
      <c r="E66" s="146"/>
      <c r="F66" s="210">
        <f t="shared" si="3"/>
        <v>0</v>
      </c>
      <c r="G66" s="156"/>
      <c r="H66" s="147"/>
    </row>
    <row r="67" spans="1:8" ht="11.25">
      <c r="A67" s="187" t="s">
        <v>326</v>
      </c>
      <c r="B67" s="155">
        <v>6408</v>
      </c>
      <c r="C67" s="155" t="s">
        <v>336</v>
      </c>
      <c r="D67" s="145">
        <v>10</v>
      </c>
      <c r="E67" s="146"/>
      <c r="F67" s="210">
        <f t="shared" si="3"/>
        <v>0</v>
      </c>
      <c r="G67" s="156"/>
      <c r="H67" s="147"/>
    </row>
    <row r="68" spans="1:8" ht="11.25">
      <c r="A68" s="148"/>
      <c r="B68" s="188"/>
      <c r="C68" s="175"/>
      <c r="D68" s="123"/>
      <c r="E68" s="182"/>
      <c r="F68" s="214"/>
      <c r="G68" s="189"/>
      <c r="H68" s="147"/>
    </row>
    <row r="69" spans="1:8" ht="11.25">
      <c r="A69" s="148"/>
      <c r="B69" s="190">
        <v>6424</v>
      </c>
      <c r="C69" s="155" t="s">
        <v>316</v>
      </c>
      <c r="D69" s="191">
        <v>8</v>
      </c>
      <c r="E69" s="192"/>
      <c r="F69" s="210">
        <f aca="true" t="shared" si="4" ref="F69:F74">D69*E69</f>
        <v>0</v>
      </c>
      <c r="G69" s="189"/>
      <c r="H69" s="147"/>
    </row>
    <row r="70" spans="1:8" ht="11.25">
      <c r="A70" s="148"/>
      <c r="B70" s="190">
        <v>6425</v>
      </c>
      <c r="C70" s="155" t="s">
        <v>317</v>
      </c>
      <c r="D70" s="191">
        <v>12</v>
      </c>
      <c r="E70" s="192"/>
      <c r="F70" s="210">
        <f t="shared" si="4"/>
        <v>0</v>
      </c>
      <c r="G70" s="189"/>
      <c r="H70" s="147"/>
    </row>
    <row r="71" spans="1:8" ht="11.25">
      <c r="A71" s="148"/>
      <c r="B71" s="190">
        <v>6426</v>
      </c>
      <c r="C71" s="155" t="s">
        <v>318</v>
      </c>
      <c r="D71" s="191">
        <v>12</v>
      </c>
      <c r="E71" s="192"/>
      <c r="F71" s="210">
        <f t="shared" si="4"/>
        <v>0</v>
      </c>
      <c r="G71" s="146"/>
      <c r="H71" s="165"/>
    </row>
    <row r="72" spans="1:8" ht="11.25">
      <c r="A72" s="148"/>
      <c r="B72" s="190">
        <v>6427</v>
      </c>
      <c r="C72" s="155" t="s">
        <v>319</v>
      </c>
      <c r="D72" s="191">
        <v>12</v>
      </c>
      <c r="E72" s="192"/>
      <c r="F72" s="210">
        <f t="shared" si="4"/>
        <v>0</v>
      </c>
      <c r="G72" s="146"/>
      <c r="H72" s="193"/>
    </row>
    <row r="73" spans="1:8" ht="11.25">
      <c r="A73" s="148"/>
      <c r="B73" s="190">
        <v>6428</v>
      </c>
      <c r="C73" s="155" t="s">
        <v>327</v>
      </c>
      <c r="D73" s="191">
        <v>10</v>
      </c>
      <c r="E73" s="192"/>
      <c r="F73" s="210">
        <f t="shared" si="4"/>
        <v>0</v>
      </c>
      <c r="G73" s="146"/>
      <c r="H73" s="147"/>
    </row>
    <row r="74" spans="1:8" ht="12" thickBot="1">
      <c r="A74" s="148"/>
      <c r="B74" s="175">
        <v>6428</v>
      </c>
      <c r="C74" s="175" t="s">
        <v>328</v>
      </c>
      <c r="D74" s="194">
        <v>10</v>
      </c>
      <c r="E74" s="195"/>
      <c r="F74" s="211">
        <f t="shared" si="4"/>
        <v>0</v>
      </c>
      <c r="G74" s="212">
        <f>SUM(F69:F74)</f>
        <v>0</v>
      </c>
      <c r="H74" s="196"/>
    </row>
    <row r="75" spans="1:8" ht="11.25">
      <c r="A75" s="174"/>
      <c r="B75" s="175"/>
      <c r="C75" s="175"/>
      <c r="D75" s="123"/>
      <c r="E75" s="182"/>
      <c r="F75" s="182"/>
      <c r="G75" s="183"/>
      <c r="H75" s="177"/>
    </row>
    <row r="76" spans="4:8" ht="11.25">
      <c r="D76" s="120"/>
      <c r="E76" s="119"/>
      <c r="F76" s="119"/>
      <c r="G76" s="119"/>
      <c r="H76" s="179"/>
    </row>
    <row r="77" spans="1:8" ht="11.25">
      <c r="A77" s="130" t="s">
        <v>294</v>
      </c>
      <c r="B77" s="131"/>
      <c r="C77" s="131"/>
      <c r="D77" s="120"/>
      <c r="E77" s="119"/>
      <c r="F77" s="119"/>
      <c r="G77" s="119"/>
      <c r="H77" s="179"/>
    </row>
    <row r="78" spans="1:8" ht="11.25">
      <c r="A78" s="132" t="s">
        <v>1</v>
      </c>
      <c r="B78" s="133" t="s">
        <v>2</v>
      </c>
      <c r="C78" s="133" t="s">
        <v>3</v>
      </c>
      <c r="D78" s="134" t="s">
        <v>4</v>
      </c>
      <c r="E78" s="133" t="s">
        <v>73</v>
      </c>
      <c r="F78" s="133" t="s">
        <v>38</v>
      </c>
      <c r="G78" s="135" t="s">
        <v>7</v>
      </c>
      <c r="H78" s="136"/>
    </row>
    <row r="79" spans="1:8" ht="11.25">
      <c r="A79" s="148"/>
      <c r="B79" s="155"/>
      <c r="C79" s="155"/>
      <c r="D79" s="155"/>
      <c r="E79" s="146"/>
      <c r="F79" s="146"/>
      <c r="G79" s="189"/>
      <c r="H79" s="147"/>
    </row>
    <row r="80" spans="1:8" ht="11.25">
      <c r="A80" s="148"/>
      <c r="B80" s="155" t="s">
        <v>297</v>
      </c>
      <c r="C80" s="155" t="s">
        <v>292</v>
      </c>
      <c r="D80" s="197">
        <v>12</v>
      </c>
      <c r="E80" s="146"/>
      <c r="F80" s="210">
        <f>D80*E80</f>
        <v>0</v>
      </c>
      <c r="G80" s="189"/>
      <c r="H80" s="147"/>
    </row>
    <row r="81" spans="1:8" ht="11.25">
      <c r="A81" s="148"/>
      <c r="B81" s="155" t="s">
        <v>185</v>
      </c>
      <c r="C81" s="155" t="s">
        <v>293</v>
      </c>
      <c r="D81" s="197">
        <v>12</v>
      </c>
      <c r="E81" s="146"/>
      <c r="F81" s="210">
        <f>D81*E81</f>
        <v>0</v>
      </c>
      <c r="G81" s="189"/>
      <c r="H81" s="147"/>
    </row>
    <row r="82" spans="1:8" ht="12" thickBot="1">
      <c r="A82" s="148"/>
      <c r="B82" s="162"/>
      <c r="C82" s="162" t="s">
        <v>186</v>
      </c>
      <c r="D82" s="198">
        <v>12</v>
      </c>
      <c r="E82" s="208">
        <f>SUM(E80:E81)</f>
        <v>0</v>
      </c>
      <c r="F82" s="208">
        <f>SUM(F80:F81)</f>
        <v>0</v>
      </c>
      <c r="G82" s="213">
        <f>F82</f>
        <v>0</v>
      </c>
      <c r="H82" s="186"/>
    </row>
    <row r="83" spans="1:8" ht="11.25">
      <c r="A83" s="174"/>
      <c r="B83" s="175"/>
      <c r="C83" s="175"/>
      <c r="D83" s="199"/>
      <c r="E83" s="199"/>
      <c r="F83" s="199"/>
      <c r="G83" s="200"/>
      <c r="H83" s="177"/>
    </row>
    <row r="84" spans="2:3" ht="12.75">
      <c r="B84" s="149"/>
      <c r="C84" s="201"/>
    </row>
    <row r="85" spans="2:3" ht="12.75">
      <c r="B85" s="149"/>
      <c r="C85" s="201"/>
    </row>
    <row r="86" spans="2:3" ht="12.75">
      <c r="B86" s="149"/>
      <c r="C86" s="201"/>
    </row>
    <row r="87" spans="2:3" ht="12.75">
      <c r="B87" s="149"/>
      <c r="C87" s="202"/>
    </row>
    <row r="88" spans="2:3" ht="12.75">
      <c r="B88" s="149"/>
      <c r="C88" s="202"/>
    </row>
    <row r="89" spans="2:3" ht="12.75">
      <c r="B89" s="149"/>
      <c r="C89" s="202"/>
    </row>
    <row r="90" spans="2:3" ht="12.75">
      <c r="B90" s="149"/>
      <c r="C90" s="202"/>
    </row>
  </sheetData>
  <sheetProtection password="C646" sheet="1"/>
  <mergeCells count="1">
    <mergeCell ref="A1:G1"/>
  </mergeCells>
  <printOptions horizontalCentered="1"/>
  <pageMargins left="0.31496062992125984" right="0.19" top="0.51" bottom="0.64" header="0.5118110236220472" footer="0.5118110236220472"/>
  <pageSetup horizontalDpi="600" verticalDpi="600" orientation="portrait" paperSize="9" scale="80" r:id="rId3"/>
  <headerFooter alignWithMargins="0">
    <oddFooter xml:space="preserve">&amp;L&amp;"Aquiline Book,Regular Cursiva"&amp;8&amp;F, &amp;A &amp;D&amp;R&amp;11ANEXO I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47"/>
  <sheetViews>
    <sheetView showGridLines="0" tabSelected="1" zoomScaleSheetLayoutView="75" zoomScalePageLayoutView="0" workbookViewId="0" topLeftCell="A1">
      <selection activeCell="A1" sqref="A1"/>
    </sheetView>
  </sheetViews>
  <sheetFormatPr defaultColWidth="12.00390625" defaultRowHeight="12.75"/>
  <cols>
    <col min="1" max="1" width="5.75390625" style="221" customWidth="1"/>
    <col min="2" max="2" width="6.75390625" style="221" customWidth="1"/>
    <col min="3" max="3" width="28.75390625" style="221" customWidth="1"/>
    <col min="4" max="4" width="7.375" style="228" customWidth="1"/>
    <col min="5" max="5" width="15.125" style="229" customWidth="1"/>
    <col min="6" max="6" width="14.75390625" style="229" customWidth="1"/>
    <col min="7" max="7" width="13.375" style="230" customWidth="1"/>
    <col min="8" max="16384" width="12.00390625" style="221" customWidth="1"/>
  </cols>
  <sheetData>
    <row r="1" spans="1:7" ht="15">
      <c r="A1" s="216" t="s">
        <v>106</v>
      </c>
      <c r="B1" s="217"/>
      <c r="C1" s="217"/>
      <c r="D1" s="218"/>
      <c r="E1" s="219"/>
      <c r="F1" s="219"/>
      <c r="G1" s="220"/>
    </row>
    <row r="2" ht="12"/>
    <row r="3" ht="12"/>
    <row r="4" spans="2:7" ht="15.75">
      <c r="B4" s="222" t="s">
        <v>0</v>
      </c>
      <c r="C4" s="223" t="str">
        <f>Variables!C3</f>
        <v>XXX</v>
      </c>
      <c r="D4" s="224"/>
      <c r="E4" s="225"/>
      <c r="F4" s="225"/>
      <c r="G4" s="226"/>
    </row>
    <row r="5" ht="12">
      <c r="B5" s="227"/>
    </row>
    <row r="6" ht="12.75">
      <c r="C6" s="231" t="str">
        <f>Variables!C4</f>
        <v>Presupuesto Ejercicio 2016</v>
      </c>
    </row>
    <row r="7" ht="12"/>
    <row r="8" spans="1:3" ht="12">
      <c r="A8" s="232" t="s">
        <v>303</v>
      </c>
      <c r="B8" s="233"/>
      <c r="C8" s="233"/>
    </row>
    <row r="9" spans="1:7" ht="12">
      <c r="A9" s="234" t="s">
        <v>1</v>
      </c>
      <c r="B9" s="235" t="s">
        <v>2</v>
      </c>
      <c r="C9" s="235" t="s">
        <v>3</v>
      </c>
      <c r="D9" s="236" t="s">
        <v>4</v>
      </c>
      <c r="E9" s="237" t="s">
        <v>5</v>
      </c>
      <c r="F9" s="237" t="s">
        <v>6</v>
      </c>
      <c r="G9" s="238" t="s">
        <v>7</v>
      </c>
    </row>
    <row r="10" spans="1:7" s="233" customFormat="1" ht="12">
      <c r="A10" s="239"/>
      <c r="B10" s="240"/>
      <c r="C10" s="240"/>
      <c r="D10" s="241"/>
      <c r="E10" s="242"/>
      <c r="F10" s="242"/>
      <c r="G10" s="243"/>
    </row>
    <row r="11" spans="1:7" ht="12">
      <c r="A11" s="244">
        <v>602</v>
      </c>
      <c r="B11" s="245" t="s">
        <v>8</v>
      </c>
      <c r="C11" s="246"/>
      <c r="D11" s="247"/>
      <c r="E11" s="248"/>
      <c r="F11" s="248"/>
      <c r="G11" s="414">
        <f>SUM(F12:F17)</f>
        <v>0</v>
      </c>
    </row>
    <row r="12" spans="1:7" ht="12">
      <c r="A12" s="244"/>
      <c r="B12" s="246">
        <v>6020</v>
      </c>
      <c r="C12" s="245" t="s">
        <v>9</v>
      </c>
      <c r="D12" s="249">
        <v>1</v>
      </c>
      <c r="E12" s="248"/>
      <c r="F12" s="413">
        <f aca="true" t="shared" si="0" ref="F12:F17">D12*E12</f>
        <v>0</v>
      </c>
      <c r="G12" s="250"/>
    </row>
    <row r="13" spans="1:7" ht="12">
      <c r="A13" s="244"/>
      <c r="B13" s="246">
        <v>6021</v>
      </c>
      <c r="C13" s="245" t="s">
        <v>10</v>
      </c>
      <c r="D13" s="249">
        <v>1</v>
      </c>
      <c r="E13" s="248"/>
      <c r="F13" s="413">
        <f t="shared" si="0"/>
        <v>0</v>
      </c>
      <c r="G13" s="250"/>
    </row>
    <row r="14" spans="1:7" ht="12">
      <c r="A14" s="244"/>
      <c r="B14" s="246">
        <v>6023</v>
      </c>
      <c r="C14" s="246" t="s">
        <v>108</v>
      </c>
      <c r="D14" s="249">
        <v>1</v>
      </c>
      <c r="E14" s="248"/>
      <c r="F14" s="413">
        <f t="shared" si="0"/>
        <v>0</v>
      </c>
      <c r="G14" s="250"/>
    </row>
    <row r="15" spans="1:7" ht="12">
      <c r="A15" s="244"/>
      <c r="B15" s="246">
        <v>6025</v>
      </c>
      <c r="C15" s="246" t="s">
        <v>177</v>
      </c>
      <c r="D15" s="249">
        <v>1</v>
      </c>
      <c r="E15" s="248"/>
      <c r="F15" s="413">
        <f t="shared" si="0"/>
        <v>0</v>
      </c>
      <c r="G15" s="250"/>
    </row>
    <row r="16" spans="1:7" ht="12">
      <c r="A16" s="244"/>
      <c r="B16" s="246">
        <v>6026</v>
      </c>
      <c r="C16" s="246" t="s">
        <v>193</v>
      </c>
      <c r="D16" s="249">
        <v>1</v>
      </c>
      <c r="E16" s="248"/>
      <c r="F16" s="413">
        <f t="shared" si="0"/>
        <v>0</v>
      </c>
      <c r="G16" s="250"/>
    </row>
    <row r="17" spans="1:7" ht="12">
      <c r="A17" s="244"/>
      <c r="B17" s="246">
        <v>6029</v>
      </c>
      <c r="C17" s="246" t="s">
        <v>124</v>
      </c>
      <c r="D17" s="249">
        <v>1</v>
      </c>
      <c r="E17" s="248"/>
      <c r="F17" s="413">
        <f t="shared" si="0"/>
        <v>0</v>
      </c>
      <c r="G17" s="250"/>
    </row>
    <row r="18" spans="1:7" ht="12">
      <c r="A18" s="244"/>
      <c r="B18" s="246"/>
      <c r="C18" s="246"/>
      <c r="D18" s="249"/>
      <c r="E18" s="248"/>
      <c r="F18" s="248"/>
      <c r="G18" s="250"/>
    </row>
    <row r="19" spans="1:7" ht="12">
      <c r="A19" s="244">
        <v>607</v>
      </c>
      <c r="B19" s="246" t="s">
        <v>11</v>
      </c>
      <c r="C19" s="246"/>
      <c r="D19" s="249"/>
      <c r="E19" s="248"/>
      <c r="F19" s="248"/>
      <c r="G19" s="414">
        <f>SUM(F20:F20)</f>
        <v>0</v>
      </c>
    </row>
    <row r="20" spans="1:7" ht="12">
      <c r="A20" s="244"/>
      <c r="B20" s="246">
        <v>6079</v>
      </c>
      <c r="C20" s="246" t="s">
        <v>168</v>
      </c>
      <c r="D20" s="249">
        <v>1</v>
      </c>
      <c r="E20" s="248"/>
      <c r="F20" s="413">
        <f>D20*E20</f>
        <v>0</v>
      </c>
      <c r="G20" s="250"/>
    </row>
    <row r="21" spans="1:7" ht="12">
      <c r="A21" s="244"/>
      <c r="B21" s="246"/>
      <c r="C21" s="246"/>
      <c r="D21" s="246"/>
      <c r="E21" s="248"/>
      <c r="F21" s="248"/>
      <c r="G21" s="250"/>
    </row>
    <row r="22" spans="1:7" ht="12">
      <c r="A22" s="244">
        <v>621</v>
      </c>
      <c r="B22" s="246" t="s">
        <v>178</v>
      </c>
      <c r="C22" s="246"/>
      <c r="D22" s="246"/>
      <c r="E22" s="248"/>
      <c r="F22" s="248"/>
      <c r="G22" s="414">
        <f>SUM(F23:F24)</f>
        <v>0</v>
      </c>
    </row>
    <row r="23" spans="1:7" ht="12">
      <c r="A23" s="244"/>
      <c r="B23" s="246">
        <v>6210</v>
      </c>
      <c r="C23" s="246" t="s">
        <v>194</v>
      </c>
      <c r="D23" s="251">
        <v>1</v>
      </c>
      <c r="E23" s="248"/>
      <c r="F23" s="413">
        <f>D23*E23</f>
        <v>0</v>
      </c>
      <c r="G23" s="250"/>
    </row>
    <row r="24" spans="1:7" ht="12">
      <c r="A24" s="244"/>
      <c r="B24" s="246">
        <v>6211</v>
      </c>
      <c r="C24" s="246" t="s">
        <v>183</v>
      </c>
      <c r="D24" s="251">
        <v>1</v>
      </c>
      <c r="E24" s="248"/>
      <c r="F24" s="413">
        <f>D24*E24</f>
        <v>0</v>
      </c>
      <c r="G24" s="250"/>
    </row>
    <row r="25" spans="1:7" ht="12">
      <c r="A25" s="244"/>
      <c r="B25" s="246"/>
      <c r="C25" s="246"/>
      <c r="D25" s="246"/>
      <c r="E25" s="248"/>
      <c r="F25" s="248"/>
      <c r="G25" s="250"/>
    </row>
    <row r="26" spans="1:7" ht="12">
      <c r="A26" s="244">
        <v>622</v>
      </c>
      <c r="B26" s="246" t="s">
        <v>12</v>
      </c>
      <c r="C26" s="246"/>
      <c r="D26" s="247"/>
      <c r="E26" s="248"/>
      <c r="F26" s="248"/>
      <c r="G26" s="414">
        <f>SUM(F27:F33)</f>
        <v>0</v>
      </c>
    </row>
    <row r="27" spans="1:7" ht="12">
      <c r="A27" s="244"/>
      <c r="B27" s="246">
        <v>6221</v>
      </c>
      <c r="C27" s="252" t="s">
        <v>195</v>
      </c>
      <c r="D27" s="249">
        <v>1</v>
      </c>
      <c r="E27" s="248"/>
      <c r="F27" s="413">
        <f aca="true" t="shared" si="1" ref="F27:F33">D27*E27</f>
        <v>0</v>
      </c>
      <c r="G27" s="250"/>
    </row>
    <row r="28" spans="1:7" ht="12">
      <c r="A28" s="244"/>
      <c r="B28" s="246">
        <v>6222</v>
      </c>
      <c r="C28" s="252" t="s">
        <v>196</v>
      </c>
      <c r="D28" s="249">
        <v>1</v>
      </c>
      <c r="E28" s="248"/>
      <c r="F28" s="413">
        <f t="shared" si="1"/>
        <v>0</v>
      </c>
      <c r="G28" s="250"/>
    </row>
    <row r="29" spans="1:7" ht="12">
      <c r="A29" s="244"/>
      <c r="B29" s="246">
        <v>6224</v>
      </c>
      <c r="C29" s="252" t="s">
        <v>197</v>
      </c>
      <c r="D29" s="249">
        <v>1</v>
      </c>
      <c r="E29" s="248"/>
      <c r="F29" s="413">
        <f t="shared" si="1"/>
        <v>0</v>
      </c>
      <c r="G29" s="250"/>
    </row>
    <row r="30" spans="1:7" ht="12">
      <c r="A30" s="244"/>
      <c r="B30" s="246">
        <v>6225</v>
      </c>
      <c r="C30" s="245" t="s">
        <v>198</v>
      </c>
      <c r="D30" s="249">
        <v>1</v>
      </c>
      <c r="E30" s="248"/>
      <c r="F30" s="413">
        <f t="shared" si="1"/>
        <v>0</v>
      </c>
      <c r="G30" s="250"/>
    </row>
    <row r="31" spans="1:7" ht="12">
      <c r="A31" s="244"/>
      <c r="B31" s="246">
        <v>6226</v>
      </c>
      <c r="C31" s="246" t="s">
        <v>199</v>
      </c>
      <c r="D31" s="249">
        <v>1</v>
      </c>
      <c r="E31" s="248"/>
      <c r="F31" s="413">
        <f t="shared" si="1"/>
        <v>0</v>
      </c>
      <c r="G31" s="250"/>
    </row>
    <row r="32" spans="1:7" ht="12">
      <c r="A32" s="244"/>
      <c r="B32" s="246">
        <v>6227</v>
      </c>
      <c r="C32" s="252" t="s">
        <v>200</v>
      </c>
      <c r="D32" s="249">
        <v>1</v>
      </c>
      <c r="E32" s="248"/>
      <c r="F32" s="413">
        <f t="shared" si="1"/>
        <v>0</v>
      </c>
      <c r="G32" s="250"/>
    </row>
    <row r="33" spans="1:7" ht="12">
      <c r="A33" s="244"/>
      <c r="B33" s="246">
        <v>6228</v>
      </c>
      <c r="C33" s="246" t="s">
        <v>201</v>
      </c>
      <c r="D33" s="249">
        <v>1</v>
      </c>
      <c r="E33" s="248"/>
      <c r="F33" s="413">
        <f t="shared" si="1"/>
        <v>0</v>
      </c>
      <c r="G33" s="250"/>
    </row>
    <row r="34" spans="1:7" ht="12">
      <c r="A34" s="244"/>
      <c r="B34" s="246"/>
      <c r="C34" s="246"/>
      <c r="D34" s="247"/>
      <c r="E34" s="248"/>
      <c r="F34" s="248"/>
      <c r="G34" s="250"/>
    </row>
    <row r="35" spans="1:7" ht="12">
      <c r="A35" s="244">
        <v>623</v>
      </c>
      <c r="B35" s="246" t="s">
        <v>169</v>
      </c>
      <c r="C35" s="246"/>
      <c r="D35" s="247"/>
      <c r="E35" s="248"/>
      <c r="F35" s="248"/>
      <c r="G35" s="414">
        <f>SUM(F36:F41)</f>
        <v>0</v>
      </c>
    </row>
    <row r="36" spans="1:7" ht="12">
      <c r="A36" s="244"/>
      <c r="B36" s="246">
        <v>6230</v>
      </c>
      <c r="C36" s="246" t="s">
        <v>169</v>
      </c>
      <c r="D36" s="249">
        <v>1</v>
      </c>
      <c r="E36" s="248"/>
      <c r="F36" s="413">
        <f>D36*E36</f>
        <v>0</v>
      </c>
      <c r="G36" s="250"/>
    </row>
    <row r="37" spans="1:7" ht="12">
      <c r="A37" s="244"/>
      <c r="B37" s="246">
        <v>6232</v>
      </c>
      <c r="C37" s="246" t="s">
        <v>311</v>
      </c>
      <c r="D37" s="249">
        <v>1</v>
      </c>
      <c r="E37" s="248"/>
      <c r="F37" s="413">
        <v>0</v>
      </c>
      <c r="G37" s="250"/>
    </row>
    <row r="38" spans="1:7" ht="12">
      <c r="A38" s="244"/>
      <c r="B38" s="246">
        <v>6233</v>
      </c>
      <c r="C38" s="246" t="s">
        <v>179</v>
      </c>
      <c r="D38" s="249">
        <v>1</v>
      </c>
      <c r="E38" s="248"/>
      <c r="F38" s="413">
        <f>D38*E38</f>
        <v>0</v>
      </c>
      <c r="G38" s="250"/>
    </row>
    <row r="39" spans="1:7" ht="12">
      <c r="A39" s="244"/>
      <c r="B39" s="246">
        <v>6234</v>
      </c>
      <c r="C39" s="246" t="s">
        <v>345</v>
      </c>
      <c r="D39" s="249">
        <v>1</v>
      </c>
      <c r="E39" s="248"/>
      <c r="F39" s="413">
        <f>D39*E39</f>
        <v>0</v>
      </c>
      <c r="G39" s="250"/>
    </row>
    <row r="40" spans="1:7" ht="12">
      <c r="A40" s="244"/>
      <c r="B40" s="246">
        <v>6236</v>
      </c>
      <c r="C40" s="245" t="s">
        <v>170</v>
      </c>
      <c r="D40" s="249">
        <v>1</v>
      </c>
      <c r="E40" s="248"/>
      <c r="F40" s="413">
        <f>D40*E40</f>
        <v>0</v>
      </c>
      <c r="G40" s="250"/>
    </row>
    <row r="41" spans="1:7" ht="12">
      <c r="A41" s="244"/>
      <c r="B41" s="246">
        <v>6237</v>
      </c>
      <c r="C41" s="245" t="s">
        <v>171</v>
      </c>
      <c r="D41" s="249">
        <v>1</v>
      </c>
      <c r="E41" s="248"/>
      <c r="F41" s="413">
        <f>D41*E41</f>
        <v>0</v>
      </c>
      <c r="G41" s="250"/>
    </row>
    <row r="42" spans="1:7" ht="12">
      <c r="A42" s="244"/>
      <c r="B42" s="246"/>
      <c r="C42" s="246"/>
      <c r="D42" s="247"/>
      <c r="E42" s="248"/>
      <c r="F42" s="248"/>
      <c r="G42" s="250"/>
    </row>
    <row r="43" spans="1:7" ht="12">
      <c r="A43" s="244">
        <v>625</v>
      </c>
      <c r="B43" s="246" t="s">
        <v>14</v>
      </c>
      <c r="C43" s="246"/>
      <c r="D43" s="247"/>
      <c r="E43" s="248"/>
      <c r="F43" s="248"/>
      <c r="G43" s="414">
        <f>+F44</f>
        <v>0</v>
      </c>
    </row>
    <row r="44" spans="1:7" ht="12">
      <c r="A44" s="244"/>
      <c r="B44" s="246">
        <v>6250</v>
      </c>
      <c r="C44" s="246" t="s">
        <v>14</v>
      </c>
      <c r="D44" s="249">
        <v>1</v>
      </c>
      <c r="E44" s="248"/>
      <c r="F44" s="413">
        <f>D44*E44</f>
        <v>0</v>
      </c>
      <c r="G44" s="250"/>
    </row>
    <row r="45" spans="1:7" ht="12">
      <c r="A45" s="244"/>
      <c r="B45" s="246"/>
      <c r="C45" s="246"/>
      <c r="D45" s="247"/>
      <c r="E45" s="248"/>
      <c r="F45" s="248"/>
      <c r="G45" s="250"/>
    </row>
    <row r="46" spans="1:7" ht="12">
      <c r="A46" s="244">
        <v>626</v>
      </c>
      <c r="B46" s="246" t="s">
        <v>77</v>
      </c>
      <c r="C46" s="246"/>
      <c r="D46" s="247"/>
      <c r="E46" s="248"/>
      <c r="F46" s="248"/>
      <c r="G46" s="414">
        <f>SUM(F46:F48)</f>
        <v>0</v>
      </c>
    </row>
    <row r="47" spans="1:7" ht="12">
      <c r="A47" s="244"/>
      <c r="B47" s="246">
        <v>6260</v>
      </c>
      <c r="C47" s="246" t="s">
        <v>78</v>
      </c>
      <c r="D47" s="249">
        <v>1</v>
      </c>
      <c r="E47" s="248"/>
      <c r="F47" s="413">
        <f>D47*E47</f>
        <v>0</v>
      </c>
      <c r="G47" s="250"/>
    </row>
    <row r="48" spans="1:7" ht="12">
      <c r="A48" s="244"/>
      <c r="B48" s="246">
        <v>6261</v>
      </c>
      <c r="C48" s="246" t="s">
        <v>172</v>
      </c>
      <c r="D48" s="249">
        <v>1</v>
      </c>
      <c r="E48" s="248"/>
      <c r="F48" s="413">
        <f>D48*E48</f>
        <v>0</v>
      </c>
      <c r="G48" s="250"/>
    </row>
    <row r="49" spans="1:7" ht="12">
      <c r="A49" s="244"/>
      <c r="B49" s="246"/>
      <c r="C49" s="246"/>
      <c r="D49" s="249"/>
      <c r="E49" s="248"/>
      <c r="F49" s="248"/>
      <c r="G49" s="250"/>
    </row>
    <row r="50" spans="1:7" ht="12">
      <c r="A50" s="244">
        <v>627</v>
      </c>
      <c r="B50" s="246" t="s">
        <v>109</v>
      </c>
      <c r="C50" s="246"/>
      <c r="D50" s="249"/>
      <c r="E50" s="248"/>
      <c r="F50" s="248"/>
      <c r="G50" s="414">
        <f>SUM(F51:F53)</f>
        <v>0</v>
      </c>
    </row>
    <row r="51" spans="1:7" ht="12">
      <c r="A51" s="244"/>
      <c r="B51" s="246">
        <v>6270</v>
      </c>
      <c r="C51" s="246" t="s">
        <v>202</v>
      </c>
      <c r="D51" s="249">
        <v>1</v>
      </c>
      <c r="E51" s="248"/>
      <c r="F51" s="413">
        <f>D51*E51</f>
        <v>0</v>
      </c>
      <c r="G51" s="250"/>
    </row>
    <row r="52" spans="1:7" ht="12">
      <c r="A52" s="244"/>
      <c r="B52" s="246">
        <v>6271</v>
      </c>
      <c r="C52" s="246" t="s">
        <v>203</v>
      </c>
      <c r="D52" s="249">
        <v>1</v>
      </c>
      <c r="E52" s="248"/>
      <c r="F52" s="413">
        <f>D52*E52</f>
        <v>0</v>
      </c>
      <c r="G52" s="250"/>
    </row>
    <row r="53" spans="1:7" ht="12">
      <c r="A53" s="244"/>
      <c r="B53" s="246">
        <v>6273</v>
      </c>
      <c r="C53" s="246" t="s">
        <v>204</v>
      </c>
      <c r="D53" s="249">
        <v>1</v>
      </c>
      <c r="E53" s="248"/>
      <c r="F53" s="413">
        <f>D53*E53</f>
        <v>0</v>
      </c>
      <c r="G53" s="250"/>
    </row>
    <row r="54" spans="1:7" ht="12">
      <c r="A54" s="244"/>
      <c r="B54" s="246"/>
      <c r="C54" s="246"/>
      <c r="D54" s="249"/>
      <c r="E54" s="248"/>
      <c r="F54" s="248"/>
      <c r="G54" s="250"/>
    </row>
    <row r="55" spans="1:7" ht="12">
      <c r="A55" s="244">
        <v>628</v>
      </c>
      <c r="B55" s="246" t="s">
        <v>15</v>
      </c>
      <c r="C55" s="246"/>
      <c r="D55" s="249"/>
      <c r="E55" s="248"/>
      <c r="F55" s="248"/>
      <c r="G55" s="414">
        <f>SUM(F56:F58)</f>
        <v>0</v>
      </c>
    </row>
    <row r="56" spans="1:7" ht="12">
      <c r="A56" s="244"/>
      <c r="B56" s="246">
        <v>6280</v>
      </c>
      <c r="C56" s="246" t="s">
        <v>16</v>
      </c>
      <c r="D56" s="249">
        <v>1</v>
      </c>
      <c r="E56" s="248"/>
      <c r="F56" s="413">
        <f>D56*E56</f>
        <v>0</v>
      </c>
      <c r="G56" s="250"/>
    </row>
    <row r="57" spans="1:7" ht="12">
      <c r="A57" s="244"/>
      <c r="B57" s="246">
        <v>6281</v>
      </c>
      <c r="C57" s="246" t="s">
        <v>17</v>
      </c>
      <c r="D57" s="249">
        <v>1</v>
      </c>
      <c r="E57" s="248"/>
      <c r="F57" s="413">
        <f>D57*E57</f>
        <v>0</v>
      </c>
      <c r="G57" s="250"/>
    </row>
    <row r="58" spans="1:7" ht="12">
      <c r="A58" s="244"/>
      <c r="B58" s="246">
        <v>6282</v>
      </c>
      <c r="C58" s="245" t="s">
        <v>88</v>
      </c>
      <c r="D58" s="249">
        <v>1</v>
      </c>
      <c r="E58" s="248"/>
      <c r="F58" s="413">
        <f>D58*E58</f>
        <v>0</v>
      </c>
      <c r="G58" s="250"/>
    </row>
    <row r="59" spans="1:7" ht="12">
      <c r="A59" s="244"/>
      <c r="B59" s="246"/>
      <c r="C59" s="246"/>
      <c r="D59" s="249"/>
      <c r="E59" s="248"/>
      <c r="F59" s="248"/>
      <c r="G59" s="250"/>
    </row>
    <row r="60" spans="1:7" ht="12">
      <c r="A60" s="244">
        <v>629</v>
      </c>
      <c r="B60" s="246" t="s">
        <v>19</v>
      </c>
      <c r="C60" s="246"/>
      <c r="D60" s="249"/>
      <c r="E60" s="248"/>
      <c r="F60" s="248"/>
      <c r="G60" s="414">
        <f>SUM(F61:F67)</f>
        <v>0</v>
      </c>
    </row>
    <row r="61" spans="1:7" ht="12">
      <c r="A61" s="244"/>
      <c r="B61" s="246">
        <v>6290</v>
      </c>
      <c r="C61" s="246" t="s">
        <v>157</v>
      </c>
      <c r="D61" s="249">
        <v>1</v>
      </c>
      <c r="E61" s="248"/>
      <c r="F61" s="413">
        <f aca="true" t="shared" si="2" ref="F61:F67">D61*E61</f>
        <v>0</v>
      </c>
      <c r="G61" s="250"/>
    </row>
    <row r="62" spans="1:7" ht="12">
      <c r="A62" s="244"/>
      <c r="B62" s="246">
        <v>6291</v>
      </c>
      <c r="C62" s="246" t="s">
        <v>18</v>
      </c>
      <c r="D62" s="249">
        <v>1</v>
      </c>
      <c r="E62" s="248"/>
      <c r="F62" s="413">
        <f t="shared" si="2"/>
        <v>0</v>
      </c>
      <c r="G62" s="250"/>
    </row>
    <row r="63" spans="1:7" ht="12">
      <c r="A63" s="244"/>
      <c r="B63" s="246">
        <v>6292</v>
      </c>
      <c r="C63" s="246" t="s">
        <v>20</v>
      </c>
      <c r="D63" s="249">
        <v>1</v>
      </c>
      <c r="E63" s="248"/>
      <c r="F63" s="413">
        <f t="shared" si="2"/>
        <v>0</v>
      </c>
      <c r="G63" s="250"/>
    </row>
    <row r="64" spans="1:7" ht="12">
      <c r="A64" s="244"/>
      <c r="B64" s="246">
        <v>6293</v>
      </c>
      <c r="C64" s="245" t="s">
        <v>173</v>
      </c>
      <c r="D64" s="249">
        <v>1</v>
      </c>
      <c r="E64" s="248"/>
      <c r="F64" s="413">
        <f t="shared" si="2"/>
        <v>0</v>
      </c>
      <c r="G64" s="250"/>
    </row>
    <row r="65" spans="1:7" ht="12">
      <c r="A65" s="244"/>
      <c r="B65" s="246">
        <v>6294</v>
      </c>
      <c r="C65" s="252" t="s">
        <v>110</v>
      </c>
      <c r="D65" s="249">
        <v>1</v>
      </c>
      <c r="E65" s="248"/>
      <c r="F65" s="413">
        <f t="shared" si="2"/>
        <v>0</v>
      </c>
      <c r="G65" s="250"/>
    </row>
    <row r="66" spans="1:7" ht="12">
      <c r="A66" s="244"/>
      <c r="B66" s="246">
        <v>6295</v>
      </c>
      <c r="C66" s="245" t="s">
        <v>205</v>
      </c>
      <c r="D66" s="249">
        <v>1</v>
      </c>
      <c r="E66" s="248"/>
      <c r="F66" s="413">
        <f t="shared" si="2"/>
        <v>0</v>
      </c>
      <c r="G66" s="250"/>
    </row>
    <row r="67" spans="1:7" ht="12">
      <c r="A67" s="244"/>
      <c r="B67" s="246">
        <v>6299</v>
      </c>
      <c r="C67" s="246" t="s">
        <v>57</v>
      </c>
      <c r="D67" s="249">
        <v>1</v>
      </c>
      <c r="E67" s="248"/>
      <c r="F67" s="413">
        <f t="shared" si="2"/>
        <v>0</v>
      </c>
      <c r="G67" s="250"/>
    </row>
    <row r="68" spans="1:7" ht="12">
      <c r="A68" s="244"/>
      <c r="B68" s="246"/>
      <c r="C68" s="253"/>
      <c r="D68" s="247"/>
      <c r="E68" s="248"/>
      <c r="F68" s="248"/>
      <c r="G68" s="250"/>
    </row>
    <row r="69" spans="1:7" ht="12">
      <c r="A69" s="244">
        <v>631</v>
      </c>
      <c r="B69" s="246" t="s">
        <v>21</v>
      </c>
      <c r="C69" s="246"/>
      <c r="D69" s="247"/>
      <c r="E69" s="248"/>
      <c r="F69" s="248"/>
      <c r="G69" s="414">
        <f>F70</f>
        <v>0</v>
      </c>
    </row>
    <row r="70" spans="1:7" ht="12">
      <c r="A70" s="254"/>
      <c r="B70" s="255">
        <v>6310</v>
      </c>
      <c r="C70" s="255" t="s">
        <v>206</v>
      </c>
      <c r="D70" s="256">
        <v>1</v>
      </c>
      <c r="E70" s="225"/>
      <c r="F70" s="415">
        <f>D70*E70</f>
        <v>0</v>
      </c>
      <c r="G70" s="257"/>
    </row>
    <row r="71" spans="1:7" ht="12">
      <c r="A71" s="244"/>
      <c r="B71" s="246"/>
      <c r="C71" s="246"/>
      <c r="D71" s="247"/>
      <c r="E71" s="248"/>
      <c r="F71" s="248"/>
      <c r="G71" s="250"/>
    </row>
    <row r="72" spans="1:7" ht="12" customHeight="1">
      <c r="A72" s="244">
        <v>640</v>
      </c>
      <c r="B72" s="246" t="s">
        <v>43</v>
      </c>
      <c r="C72" s="246"/>
      <c r="D72" s="247"/>
      <c r="E72" s="248"/>
      <c r="F72" s="258"/>
      <c r="G72" s="414">
        <f>SUM(F73:F76)</f>
        <v>0</v>
      </c>
    </row>
    <row r="73" spans="1:7" ht="12">
      <c r="A73" s="244"/>
      <c r="B73" s="246">
        <v>6405</v>
      </c>
      <c r="C73" s="246" t="s">
        <v>22</v>
      </c>
      <c r="D73" s="249">
        <v>1</v>
      </c>
      <c r="E73" s="413">
        <f>Variables!F62</f>
        <v>0</v>
      </c>
      <c r="F73" s="413">
        <f>E73*D73</f>
        <v>0</v>
      </c>
      <c r="G73" s="250"/>
    </row>
    <row r="74" spans="1:7" ht="12">
      <c r="A74" s="244"/>
      <c r="B74" s="246">
        <v>6406</v>
      </c>
      <c r="C74" s="246" t="s">
        <v>121</v>
      </c>
      <c r="D74" s="249">
        <v>1</v>
      </c>
      <c r="E74" s="413">
        <f>Variables!F63+Variables!F64+Variables!F65</f>
        <v>0</v>
      </c>
      <c r="F74" s="413">
        <f>E74*D74</f>
        <v>0</v>
      </c>
      <c r="G74" s="250"/>
    </row>
    <row r="75" spans="1:7" ht="12">
      <c r="A75" s="244"/>
      <c r="B75" s="246">
        <v>6407</v>
      </c>
      <c r="C75" s="246" t="s">
        <v>207</v>
      </c>
      <c r="D75" s="249">
        <v>1</v>
      </c>
      <c r="E75" s="248"/>
      <c r="F75" s="413">
        <f>E75*D75</f>
        <v>0</v>
      </c>
      <c r="G75" s="250"/>
    </row>
    <row r="76" spans="1:7" ht="12">
      <c r="A76" s="244"/>
      <c r="B76" s="246">
        <v>6409</v>
      </c>
      <c r="C76" s="246" t="s">
        <v>208</v>
      </c>
      <c r="D76" s="249">
        <v>1</v>
      </c>
      <c r="E76" s="248"/>
      <c r="F76" s="413">
        <f>E76*D76</f>
        <v>0</v>
      </c>
      <c r="G76" s="250"/>
    </row>
    <row r="77" spans="1:7" ht="12">
      <c r="A77" s="244"/>
      <c r="B77" s="246"/>
      <c r="C77" s="246"/>
      <c r="D77" s="249"/>
      <c r="E77" s="248"/>
      <c r="F77" s="464"/>
      <c r="G77" s="250"/>
    </row>
    <row r="78" spans="1:7" ht="12">
      <c r="A78" s="244">
        <v>641</v>
      </c>
      <c r="B78" s="246" t="s">
        <v>346</v>
      </c>
      <c r="C78" s="246"/>
      <c r="D78" s="249"/>
      <c r="E78" s="248"/>
      <c r="F78" s="464"/>
      <c r="G78" s="414">
        <f>+F79</f>
        <v>0</v>
      </c>
    </row>
    <row r="79" spans="1:7" ht="12">
      <c r="A79" s="244"/>
      <c r="B79" s="246">
        <v>6410</v>
      </c>
      <c r="C79" s="246" t="s">
        <v>347</v>
      </c>
      <c r="D79" s="249">
        <v>1</v>
      </c>
      <c r="E79" s="248"/>
      <c r="F79" s="413">
        <f>E79*D79</f>
        <v>0</v>
      </c>
      <c r="G79" s="250"/>
    </row>
    <row r="80" spans="1:7" ht="12">
      <c r="A80" s="244"/>
      <c r="B80" s="246"/>
      <c r="C80" s="246"/>
      <c r="D80" s="249"/>
      <c r="E80" s="248"/>
      <c r="F80" s="464"/>
      <c r="G80" s="250"/>
    </row>
    <row r="81" spans="1:8" ht="12">
      <c r="A81" s="244">
        <v>642</v>
      </c>
      <c r="B81" s="246" t="s">
        <v>111</v>
      </c>
      <c r="C81" s="246"/>
      <c r="D81" s="247"/>
      <c r="E81" s="248"/>
      <c r="F81" s="248"/>
      <c r="G81" s="414">
        <f>SUM(F82:F84)</f>
        <v>0</v>
      </c>
      <c r="H81" s="228"/>
    </row>
    <row r="82" spans="1:7" ht="12">
      <c r="A82" s="244"/>
      <c r="B82" s="246">
        <v>6425</v>
      </c>
      <c r="C82" s="246" t="s">
        <v>322</v>
      </c>
      <c r="D82" s="249">
        <v>1</v>
      </c>
      <c r="E82" s="413">
        <f>Variables!F70</f>
        <v>0</v>
      </c>
      <c r="F82" s="413">
        <f>D82*E82</f>
        <v>0</v>
      </c>
      <c r="G82" s="250"/>
    </row>
    <row r="83" spans="1:7" ht="12">
      <c r="A83" s="244"/>
      <c r="B83" s="246">
        <v>6426</v>
      </c>
      <c r="C83" s="246" t="s">
        <v>323</v>
      </c>
      <c r="D83" s="249">
        <v>1</v>
      </c>
      <c r="E83" s="413">
        <f>Variables!F71</f>
        <v>0</v>
      </c>
      <c r="F83" s="413">
        <f>D83*E83</f>
        <v>0</v>
      </c>
      <c r="G83" s="250"/>
    </row>
    <row r="84" spans="1:7" ht="12">
      <c r="A84" s="244"/>
      <c r="B84" s="246">
        <v>6427</v>
      </c>
      <c r="C84" s="246" t="s">
        <v>324</v>
      </c>
      <c r="D84" s="249">
        <v>1</v>
      </c>
      <c r="E84" s="413">
        <f>Variables!E72</f>
        <v>0</v>
      </c>
      <c r="F84" s="413">
        <f>D84*E84</f>
        <v>0</v>
      </c>
      <c r="G84" s="250"/>
    </row>
    <row r="85" spans="1:7" ht="12">
      <c r="A85" s="244"/>
      <c r="B85" s="246"/>
      <c r="C85" s="252"/>
      <c r="D85" s="247"/>
      <c r="E85" s="248"/>
      <c r="F85" s="248"/>
      <c r="G85" s="250"/>
    </row>
    <row r="86" spans="1:7" ht="12">
      <c r="A86" s="244">
        <v>649</v>
      </c>
      <c r="B86" s="246" t="s">
        <v>162</v>
      </c>
      <c r="C86" s="252"/>
      <c r="D86" s="247"/>
      <c r="E86" s="248"/>
      <c r="F86" s="248"/>
      <c r="G86" s="414">
        <f>SUM(F87:F90)</f>
        <v>0</v>
      </c>
    </row>
    <row r="87" spans="1:7" ht="12">
      <c r="A87" s="244"/>
      <c r="B87" s="246">
        <v>6490</v>
      </c>
      <c r="C87" s="246" t="s">
        <v>295</v>
      </c>
      <c r="D87" s="249">
        <v>1</v>
      </c>
      <c r="E87" s="259"/>
      <c r="F87" s="413">
        <f>D87*E87</f>
        <v>0</v>
      </c>
      <c r="G87" s="250"/>
    </row>
    <row r="88" spans="1:7" ht="12">
      <c r="A88" s="244"/>
      <c r="B88" s="246">
        <v>6491</v>
      </c>
      <c r="C88" s="246" t="s">
        <v>174</v>
      </c>
      <c r="D88" s="249">
        <v>1</v>
      </c>
      <c r="E88" s="259"/>
      <c r="F88" s="413">
        <f>D88*E88</f>
        <v>0</v>
      </c>
      <c r="G88" s="250"/>
    </row>
    <row r="89" spans="1:7" ht="12">
      <c r="A89" s="244"/>
      <c r="B89" s="246">
        <v>6492</v>
      </c>
      <c r="C89" s="246" t="s">
        <v>182</v>
      </c>
      <c r="D89" s="249">
        <v>1</v>
      </c>
      <c r="E89" s="259"/>
      <c r="F89" s="413">
        <f>D89*E89</f>
        <v>0</v>
      </c>
      <c r="G89" s="250"/>
    </row>
    <row r="90" spans="1:7" ht="12">
      <c r="A90" s="244"/>
      <c r="B90" s="246">
        <v>6499</v>
      </c>
      <c r="C90" s="246" t="s">
        <v>296</v>
      </c>
      <c r="D90" s="249">
        <v>1</v>
      </c>
      <c r="E90" s="259"/>
      <c r="F90" s="413">
        <f>D90*E90</f>
        <v>0</v>
      </c>
      <c r="G90" s="250"/>
    </row>
    <row r="91" spans="1:7" ht="12">
      <c r="A91" s="244"/>
      <c r="B91" s="246"/>
      <c r="C91" s="252"/>
      <c r="D91" s="247"/>
      <c r="E91" s="248"/>
      <c r="F91" s="248"/>
      <c r="G91" s="250"/>
    </row>
    <row r="92" spans="1:7" ht="12">
      <c r="A92" s="244">
        <v>662</v>
      </c>
      <c r="B92" s="246" t="s">
        <v>349</v>
      </c>
      <c r="C92" s="252"/>
      <c r="D92" s="247"/>
      <c r="E92" s="248"/>
      <c r="F92" s="248"/>
      <c r="G92" s="414">
        <f>SUM(F93:F94)</f>
        <v>0</v>
      </c>
    </row>
    <row r="93" spans="1:7" ht="12">
      <c r="A93" s="244"/>
      <c r="B93" s="246">
        <v>6623</v>
      </c>
      <c r="C93" s="252" t="s">
        <v>348</v>
      </c>
      <c r="D93" s="249">
        <v>1</v>
      </c>
      <c r="E93" s="481">
        <f>Variables!F81</f>
        <v>0</v>
      </c>
      <c r="F93" s="413">
        <f>D93*E93</f>
        <v>0</v>
      </c>
      <c r="G93" s="250"/>
    </row>
    <row r="94" spans="1:7" ht="12">
      <c r="A94" s="244"/>
      <c r="B94" s="246">
        <v>66237</v>
      </c>
      <c r="C94" s="252" t="s">
        <v>209</v>
      </c>
      <c r="D94" s="249">
        <v>1</v>
      </c>
      <c r="E94" s="259"/>
      <c r="F94" s="413">
        <f>D94*E94</f>
        <v>0</v>
      </c>
      <c r="G94" s="250"/>
    </row>
    <row r="95" spans="1:7" ht="12">
      <c r="A95" s="244"/>
      <c r="B95" s="246"/>
      <c r="C95" s="246"/>
      <c r="D95" s="249"/>
      <c r="E95" s="248"/>
      <c r="F95" s="248"/>
      <c r="G95" s="250"/>
    </row>
    <row r="96" spans="1:7" ht="12">
      <c r="A96" s="244">
        <v>669</v>
      </c>
      <c r="B96" s="246" t="s">
        <v>23</v>
      </c>
      <c r="C96" s="246"/>
      <c r="D96" s="249"/>
      <c r="E96" s="248"/>
      <c r="F96" s="248"/>
      <c r="G96" s="414">
        <f>F97</f>
        <v>0</v>
      </c>
    </row>
    <row r="97" spans="1:7" ht="12">
      <c r="A97" s="244"/>
      <c r="B97" s="246">
        <v>6690</v>
      </c>
      <c r="C97" s="246" t="s">
        <v>23</v>
      </c>
      <c r="D97" s="249">
        <v>1</v>
      </c>
      <c r="E97" s="248"/>
      <c r="F97" s="413">
        <f>D97*E97</f>
        <v>0</v>
      </c>
      <c r="G97" s="250"/>
    </row>
    <row r="98" spans="1:7" ht="12">
      <c r="A98" s="244"/>
      <c r="B98" s="246"/>
      <c r="C98" s="246"/>
      <c r="D98" s="249"/>
      <c r="E98" s="248"/>
      <c r="F98" s="248"/>
      <c r="G98" s="250"/>
    </row>
    <row r="99" spans="1:7" ht="12">
      <c r="A99" s="244">
        <v>68</v>
      </c>
      <c r="B99" s="246" t="s">
        <v>24</v>
      </c>
      <c r="C99" s="246"/>
      <c r="D99" s="249"/>
      <c r="E99" s="248"/>
      <c r="F99" s="248"/>
      <c r="G99" s="414">
        <f>SUM(F100:F101)</f>
        <v>0</v>
      </c>
    </row>
    <row r="100" spans="1:7" ht="12">
      <c r="A100" s="244"/>
      <c r="B100" s="246">
        <v>6800</v>
      </c>
      <c r="C100" s="246" t="s">
        <v>351</v>
      </c>
      <c r="D100" s="249">
        <v>1</v>
      </c>
      <c r="E100" s="248"/>
      <c r="F100" s="413">
        <f>D100*E100</f>
        <v>0</v>
      </c>
      <c r="G100" s="466"/>
    </row>
    <row r="101" spans="1:7" ht="12">
      <c r="A101" s="244"/>
      <c r="B101" s="246">
        <v>6810</v>
      </c>
      <c r="C101" s="246" t="s">
        <v>350</v>
      </c>
      <c r="D101" s="249">
        <v>1</v>
      </c>
      <c r="E101" s="248"/>
      <c r="F101" s="413">
        <f>D101*E101</f>
        <v>0</v>
      </c>
      <c r="G101" s="250"/>
    </row>
    <row r="102" spans="1:7" ht="12">
      <c r="A102" s="244"/>
      <c r="B102" s="246"/>
      <c r="C102" s="246"/>
      <c r="D102" s="249"/>
      <c r="E102" s="248"/>
      <c r="F102" s="248"/>
      <c r="G102" s="250"/>
    </row>
    <row r="103" spans="1:7" ht="12">
      <c r="A103" s="244">
        <v>694</v>
      </c>
      <c r="B103" s="246" t="s">
        <v>122</v>
      </c>
      <c r="C103" s="246"/>
      <c r="D103" s="249"/>
      <c r="E103" s="248"/>
      <c r="F103" s="248"/>
      <c r="G103" s="414">
        <f>SUM(F104:F105)</f>
        <v>0</v>
      </c>
    </row>
    <row r="104" spans="1:7" ht="12">
      <c r="A104" s="244"/>
      <c r="B104" s="246">
        <v>6940</v>
      </c>
      <c r="C104" s="246" t="s">
        <v>122</v>
      </c>
      <c r="D104" s="249">
        <v>1</v>
      </c>
      <c r="E104" s="248"/>
      <c r="F104" s="413">
        <f>D104*E104</f>
        <v>0</v>
      </c>
      <c r="G104" s="250"/>
    </row>
    <row r="105" spans="1:7" s="246" customFormat="1" ht="12">
      <c r="A105" s="244"/>
      <c r="C105" s="252"/>
      <c r="D105" s="247"/>
      <c r="E105" s="248"/>
      <c r="F105" s="248"/>
      <c r="G105" s="250"/>
    </row>
    <row r="106" spans="1:7" ht="12">
      <c r="A106" s="244"/>
      <c r="B106" s="261"/>
      <c r="C106" s="262"/>
      <c r="D106" s="263"/>
      <c r="E106" s="264"/>
      <c r="F106" s="264"/>
      <c r="G106" s="265"/>
    </row>
    <row r="107" spans="1:7" ht="12">
      <c r="A107" s="244"/>
      <c r="B107" s="246"/>
      <c r="C107" s="246"/>
      <c r="D107" s="247"/>
      <c r="E107" s="248"/>
      <c r="F107" s="248"/>
      <c r="G107" s="250"/>
    </row>
    <row r="108" spans="1:7" ht="12">
      <c r="A108" s="254"/>
      <c r="B108" s="255"/>
      <c r="C108" s="266" t="s">
        <v>118</v>
      </c>
      <c r="D108" s="224"/>
      <c r="E108" s="225"/>
      <c r="F108" s="225"/>
      <c r="G108" s="257">
        <f>SUM(G11:G105)</f>
        <v>0</v>
      </c>
    </row>
    <row r="109" spans="1:7" ht="12">
      <c r="A109" s="244"/>
      <c r="B109" s="246"/>
      <c r="C109" s="267"/>
      <c r="D109" s="247"/>
      <c r="E109" s="248"/>
      <c r="F109" s="248"/>
      <c r="G109" s="250"/>
    </row>
    <row r="110" spans="1:7" ht="12">
      <c r="A110" s="244"/>
      <c r="B110" s="246"/>
      <c r="C110" s="268" t="s">
        <v>25</v>
      </c>
      <c r="D110" s="269" t="s">
        <v>4</v>
      </c>
      <c r="E110" s="270" t="s">
        <v>26</v>
      </c>
      <c r="F110" s="270" t="s">
        <v>6</v>
      </c>
      <c r="G110" s="271" t="s">
        <v>27</v>
      </c>
    </row>
    <row r="111" spans="1:7" ht="12">
      <c r="A111" s="244"/>
      <c r="B111" s="246"/>
      <c r="C111" s="272" t="s">
        <v>159</v>
      </c>
      <c r="D111" s="416">
        <f>Variables!B9</f>
        <v>0</v>
      </c>
      <c r="E111" s="417">
        <f aca="true" t="shared" si="3" ref="E111:E119">D111*100/D$121</f>
        <v>0</v>
      </c>
      <c r="F111" s="413">
        <f aca="true" t="shared" si="4" ref="F111:F119">G$108*E111/100</f>
        <v>0</v>
      </c>
      <c r="G111" s="414">
        <f aca="true" t="shared" si="5" ref="G111:G119">F111</f>
        <v>0</v>
      </c>
    </row>
    <row r="112" spans="1:7" ht="12">
      <c r="A112" s="244"/>
      <c r="B112" s="246"/>
      <c r="C112" s="272" t="s">
        <v>89</v>
      </c>
      <c r="D112" s="418">
        <f>Variables!D24</f>
        <v>3</v>
      </c>
      <c r="E112" s="417">
        <f t="shared" si="3"/>
        <v>19.31745009658725</v>
      </c>
      <c r="F112" s="413">
        <f t="shared" si="4"/>
        <v>0</v>
      </c>
      <c r="G112" s="414">
        <f t="shared" si="5"/>
        <v>0</v>
      </c>
    </row>
    <row r="113" spans="1:7" ht="12">
      <c r="A113" s="244"/>
      <c r="B113" s="246"/>
      <c r="C113" s="273" t="s">
        <v>28</v>
      </c>
      <c r="D113" s="418">
        <f>Variables!D25+Variables!D26</f>
        <v>7</v>
      </c>
      <c r="E113" s="417">
        <f t="shared" si="3"/>
        <v>45.07405022537025</v>
      </c>
      <c r="F113" s="413">
        <f t="shared" si="4"/>
        <v>0</v>
      </c>
      <c r="G113" s="414">
        <f t="shared" si="5"/>
        <v>0</v>
      </c>
    </row>
    <row r="114" spans="1:7" ht="12">
      <c r="A114" s="244"/>
      <c r="B114" s="246"/>
      <c r="C114" s="273" t="s">
        <v>53</v>
      </c>
      <c r="D114" s="418">
        <f>Variables!D27</f>
        <v>2</v>
      </c>
      <c r="E114" s="417">
        <f t="shared" si="3"/>
        <v>12.878300064391501</v>
      </c>
      <c r="F114" s="413">
        <f t="shared" si="4"/>
        <v>0</v>
      </c>
      <c r="G114" s="414">
        <f t="shared" si="5"/>
        <v>0</v>
      </c>
    </row>
    <row r="115" spans="1:8" ht="12">
      <c r="A115" s="244"/>
      <c r="B115" s="246"/>
      <c r="C115" s="273" t="s">
        <v>54</v>
      </c>
      <c r="D115" s="418">
        <f>Variables!D28+Variables!D29</f>
        <v>3</v>
      </c>
      <c r="E115" s="417">
        <f t="shared" si="3"/>
        <v>19.31745009658725</v>
      </c>
      <c r="F115" s="413">
        <f t="shared" si="4"/>
        <v>0</v>
      </c>
      <c r="G115" s="414">
        <f t="shared" si="5"/>
        <v>0</v>
      </c>
      <c r="H115" s="229"/>
    </row>
    <row r="116" spans="1:8" ht="12">
      <c r="A116" s="244"/>
      <c r="B116" s="246"/>
      <c r="C116" s="273" t="s">
        <v>210</v>
      </c>
      <c r="D116" s="418">
        <f>Variables!B11+Variables!B12</f>
        <v>0</v>
      </c>
      <c r="E116" s="417">
        <f t="shared" si="3"/>
        <v>0</v>
      </c>
      <c r="F116" s="413">
        <f>G$108*E116/100</f>
        <v>0</v>
      </c>
      <c r="G116" s="414">
        <f t="shared" si="5"/>
        <v>0</v>
      </c>
      <c r="H116" s="229"/>
    </row>
    <row r="117" spans="1:8" ht="12">
      <c r="A117" s="244"/>
      <c r="B117" s="246"/>
      <c r="C117" s="273" t="s">
        <v>239</v>
      </c>
      <c r="D117" s="418">
        <f>Variables!B14</f>
        <v>0</v>
      </c>
      <c r="E117" s="417">
        <f t="shared" si="3"/>
        <v>0</v>
      </c>
      <c r="F117" s="413">
        <f>G$108*E117/100</f>
        <v>0</v>
      </c>
      <c r="G117" s="414">
        <f t="shared" si="5"/>
        <v>0</v>
      </c>
      <c r="H117" s="229"/>
    </row>
    <row r="118" spans="1:7" ht="12">
      <c r="A118" s="244"/>
      <c r="B118" s="246"/>
      <c r="C118" s="272" t="s">
        <v>314</v>
      </c>
      <c r="D118" s="274">
        <v>0.2</v>
      </c>
      <c r="E118" s="417">
        <f t="shared" si="3"/>
        <v>1.2878300064391501</v>
      </c>
      <c r="F118" s="413">
        <f t="shared" si="4"/>
        <v>0</v>
      </c>
      <c r="G118" s="414">
        <f t="shared" si="5"/>
        <v>0</v>
      </c>
    </row>
    <row r="119" spans="1:7" ht="12">
      <c r="A119" s="244"/>
      <c r="B119" s="246"/>
      <c r="C119" s="275" t="s">
        <v>62</v>
      </c>
      <c r="D119" s="276">
        <v>0.33</v>
      </c>
      <c r="E119" s="419">
        <f t="shared" si="3"/>
        <v>2.1249195106245975</v>
      </c>
      <c r="F119" s="415">
        <f t="shared" si="4"/>
        <v>0</v>
      </c>
      <c r="G119" s="420">
        <f t="shared" si="5"/>
        <v>0</v>
      </c>
    </row>
    <row r="120" spans="1:7" ht="12">
      <c r="A120" s="244"/>
      <c r="B120" s="246"/>
      <c r="C120" s="244"/>
      <c r="D120" s="251"/>
      <c r="E120" s="277"/>
      <c r="F120" s="248"/>
      <c r="G120" s="250"/>
    </row>
    <row r="121" spans="1:7" ht="12.75" thickBot="1">
      <c r="A121" s="244"/>
      <c r="B121" s="246"/>
      <c r="C121" s="278" t="s">
        <v>29</v>
      </c>
      <c r="D121" s="421">
        <f>SUM(D111:D120)</f>
        <v>15.53</v>
      </c>
      <c r="E121" s="422">
        <f>SUM(E111:E120)</f>
        <v>99.99999999999999</v>
      </c>
      <c r="F121" s="279"/>
      <c r="G121" s="423">
        <f>SUM(G111:G119)</f>
        <v>0</v>
      </c>
    </row>
    <row r="122" spans="1:7" ht="12">
      <c r="A122" s="254"/>
      <c r="B122" s="255"/>
      <c r="C122" s="255"/>
      <c r="D122" s="255"/>
      <c r="E122" s="225"/>
      <c r="F122" s="225"/>
      <c r="G122" s="257"/>
    </row>
    <row r="123" spans="1:7" ht="12">
      <c r="A123" s="246"/>
      <c r="B123" s="246"/>
      <c r="C123" s="246"/>
      <c r="D123" s="246"/>
      <c r="E123" s="248"/>
      <c r="F123" s="248"/>
      <c r="G123" s="280"/>
    </row>
    <row r="124" spans="1:7" s="246" customFormat="1" ht="12">
      <c r="A124" s="281" t="s">
        <v>304</v>
      </c>
      <c r="E124" s="248"/>
      <c r="F124" s="248"/>
      <c r="G124" s="280"/>
    </row>
    <row r="125" spans="2:7" ht="15" customHeight="1">
      <c r="B125" s="246"/>
      <c r="C125" s="246"/>
      <c r="D125" s="246"/>
      <c r="E125" s="248"/>
      <c r="F125" s="248"/>
      <c r="G125" s="280"/>
    </row>
    <row r="126" spans="1:7" ht="12">
      <c r="A126" s="282" t="s">
        <v>298</v>
      </c>
      <c r="B126" s="283"/>
      <c r="C126" s="283"/>
      <c r="D126" s="247"/>
      <c r="E126" s="248"/>
      <c r="G126" s="280"/>
    </row>
    <row r="127" spans="1:7" ht="12">
      <c r="A127" s="284" t="s">
        <v>1</v>
      </c>
      <c r="B127" s="285" t="s">
        <v>2</v>
      </c>
      <c r="C127" s="285" t="s">
        <v>3</v>
      </c>
      <c r="D127" s="269"/>
      <c r="E127" s="270" t="s">
        <v>73</v>
      </c>
      <c r="F127" s="270" t="s">
        <v>227</v>
      </c>
      <c r="G127" s="286" t="s">
        <v>7</v>
      </c>
    </row>
    <row r="128" spans="1:7" ht="12">
      <c r="A128" s="244"/>
      <c r="B128" s="246"/>
      <c r="C128" s="246"/>
      <c r="D128" s="246"/>
      <c r="E128" s="248"/>
      <c r="F128" s="248"/>
      <c r="G128" s="250"/>
    </row>
    <row r="129" spans="1:7" ht="12">
      <c r="A129" s="244">
        <v>602</v>
      </c>
      <c r="B129" s="246" t="s">
        <v>279</v>
      </c>
      <c r="C129" s="246"/>
      <c r="D129" s="246"/>
      <c r="E129" s="248"/>
      <c r="F129" s="248"/>
      <c r="G129" s="414">
        <f>SUM(F130:F130)</f>
        <v>0</v>
      </c>
    </row>
    <row r="130" spans="1:7" ht="12">
      <c r="A130" s="244"/>
      <c r="B130" s="246">
        <v>6021</v>
      </c>
      <c r="C130" s="246" t="s">
        <v>284</v>
      </c>
      <c r="D130" s="246"/>
      <c r="E130" s="248"/>
      <c r="F130" s="248"/>
      <c r="G130" s="250"/>
    </row>
    <row r="131" spans="1:7" ht="12">
      <c r="A131" s="244"/>
      <c r="B131" s="246"/>
      <c r="C131" s="246"/>
      <c r="D131" s="246"/>
      <c r="E131" s="248"/>
      <c r="F131" s="248"/>
      <c r="G131" s="250"/>
    </row>
    <row r="132" spans="1:7" ht="12">
      <c r="A132" s="244">
        <v>640</v>
      </c>
      <c r="B132" s="246" t="s">
        <v>76</v>
      </c>
      <c r="C132" s="267"/>
      <c r="D132" s="247"/>
      <c r="E132" s="248"/>
      <c r="F132" s="248"/>
      <c r="G132" s="414">
        <f>F133</f>
        <v>0</v>
      </c>
    </row>
    <row r="133" spans="1:7" ht="12">
      <c r="A133" s="244"/>
      <c r="B133" s="246">
        <v>6400</v>
      </c>
      <c r="C133" s="245" t="s">
        <v>212</v>
      </c>
      <c r="D133" s="247"/>
      <c r="E133" s="413">
        <f>Variables!E45</f>
        <v>0</v>
      </c>
      <c r="F133" s="413">
        <f>Variables!G45</f>
        <v>0</v>
      </c>
      <c r="G133" s="250"/>
    </row>
    <row r="134" spans="1:7" ht="12">
      <c r="A134" s="244"/>
      <c r="B134" s="246"/>
      <c r="C134" s="267"/>
      <c r="D134" s="247"/>
      <c r="E134" s="248"/>
      <c r="F134" s="248"/>
      <c r="G134" s="250"/>
    </row>
    <row r="135" spans="1:8" ht="12">
      <c r="A135" s="244">
        <v>642</v>
      </c>
      <c r="B135" s="246" t="s">
        <v>30</v>
      </c>
      <c r="C135" s="267"/>
      <c r="D135" s="247"/>
      <c r="E135" s="248"/>
      <c r="F135" s="248"/>
      <c r="G135" s="414">
        <f>F136</f>
        <v>0</v>
      </c>
      <c r="H135" s="228"/>
    </row>
    <row r="136" spans="1:8" ht="12">
      <c r="A136" s="244"/>
      <c r="B136" s="246">
        <v>6420</v>
      </c>
      <c r="C136" s="246" t="s">
        <v>230</v>
      </c>
      <c r="D136" s="287"/>
      <c r="E136" s="413">
        <f>Variables!E50</f>
        <v>0</v>
      </c>
      <c r="F136" s="413">
        <f>Variables!G50</f>
        <v>0</v>
      </c>
      <c r="G136" s="250"/>
      <c r="H136" s="228"/>
    </row>
    <row r="137" spans="1:8" ht="12">
      <c r="A137" s="244"/>
      <c r="B137" s="246"/>
      <c r="C137" s="267"/>
      <c r="D137" s="247"/>
      <c r="E137" s="248"/>
      <c r="F137" s="248"/>
      <c r="G137" s="250"/>
      <c r="H137" s="228"/>
    </row>
    <row r="138" spans="1:7" ht="12">
      <c r="A138" s="244"/>
      <c r="B138" s="288" t="s">
        <v>211</v>
      </c>
      <c r="C138" s="289"/>
      <c r="D138" s="424">
        <f>Variables!B9</f>
        <v>0</v>
      </c>
      <c r="E138" s="425" t="e">
        <f>F138/10</f>
        <v>#DIV/0!</v>
      </c>
      <c r="F138" s="425" t="e">
        <f>G138/D138</f>
        <v>#DIV/0!</v>
      </c>
      <c r="G138" s="426">
        <f>G111</f>
        <v>0</v>
      </c>
    </row>
    <row r="139" spans="1:7" ht="12">
      <c r="A139" s="244"/>
      <c r="B139" s="246"/>
      <c r="C139" s="267"/>
      <c r="D139" s="247"/>
      <c r="E139" s="248"/>
      <c r="F139" s="248"/>
      <c r="G139" s="250"/>
    </row>
    <row r="140" spans="1:7" ht="12">
      <c r="A140" s="244"/>
      <c r="B140" s="246"/>
      <c r="C140" s="255"/>
      <c r="D140" s="224"/>
      <c r="E140" s="290" t="s">
        <v>213</v>
      </c>
      <c r="F140" s="225"/>
      <c r="G140" s="420">
        <f>SUM(G129:G138)</f>
        <v>0</v>
      </c>
    </row>
    <row r="141" spans="1:7" ht="12">
      <c r="A141" s="244"/>
      <c r="B141" s="246"/>
      <c r="C141" s="246"/>
      <c r="D141" s="247"/>
      <c r="E141" s="291"/>
      <c r="F141" s="248"/>
      <c r="G141" s="250"/>
    </row>
    <row r="142" spans="1:7" ht="12">
      <c r="A142" s="244"/>
      <c r="B142" s="246"/>
      <c r="C142" s="267"/>
      <c r="D142" s="247"/>
      <c r="E142" s="248"/>
      <c r="F142" s="248"/>
      <c r="G142" s="250"/>
    </row>
    <row r="143" spans="1:7" ht="12">
      <c r="A143" s="244" t="s">
        <v>80</v>
      </c>
      <c r="B143" s="255" t="s">
        <v>59</v>
      </c>
      <c r="C143" s="266"/>
      <c r="D143" s="292" t="s">
        <v>229</v>
      </c>
      <c r="E143" s="293" t="s">
        <v>125</v>
      </c>
      <c r="F143" s="294" t="s">
        <v>81</v>
      </c>
      <c r="G143" s="250"/>
    </row>
    <row r="144" spans="1:7" ht="12">
      <c r="A144" s="244">
        <v>705</v>
      </c>
      <c r="B144" s="246" t="s">
        <v>214</v>
      </c>
      <c r="C144" s="267"/>
      <c r="D144" s="295"/>
      <c r="E144" s="277"/>
      <c r="F144" s="296"/>
      <c r="G144" s="414">
        <f>F145+F146</f>
        <v>0</v>
      </c>
    </row>
    <row r="145" spans="1:7" ht="12">
      <c r="A145" s="244"/>
      <c r="B145" s="297">
        <v>7050</v>
      </c>
      <c r="C145" s="246" t="str">
        <f>B144</f>
        <v>Ingresos por INFANTIL 1º CICLO</v>
      </c>
      <c r="D145" s="427">
        <f>Variables!E9</f>
        <v>0</v>
      </c>
      <c r="E145" s="428">
        <f>Variables!F9</f>
        <v>0</v>
      </c>
      <c r="F145" s="428">
        <f>Variables!G9</f>
        <v>0</v>
      </c>
      <c r="G145" s="250"/>
    </row>
    <row r="146" spans="1:7" ht="12">
      <c r="A146" s="244"/>
      <c r="B146" s="246">
        <v>7050</v>
      </c>
      <c r="C146" s="246" t="s">
        <v>235</v>
      </c>
      <c r="D146" s="429">
        <f>Variables!E10</f>
        <v>0</v>
      </c>
      <c r="E146" s="413">
        <f>Variables!F10</f>
        <v>0</v>
      </c>
      <c r="F146" s="413">
        <f>Variables!G10</f>
        <v>0</v>
      </c>
      <c r="G146" s="250"/>
    </row>
    <row r="147" spans="1:7" ht="12">
      <c r="A147" s="244"/>
      <c r="B147" s="246"/>
      <c r="C147" s="246"/>
      <c r="D147" s="247"/>
      <c r="E147" s="248"/>
      <c r="F147" s="248"/>
      <c r="G147" s="250"/>
    </row>
    <row r="148" spans="1:7" ht="12">
      <c r="A148" s="244">
        <v>740</v>
      </c>
      <c r="B148" s="246" t="s">
        <v>217</v>
      </c>
      <c r="C148" s="246"/>
      <c r="D148" s="247"/>
      <c r="E148" s="248"/>
      <c r="F148" s="248"/>
      <c r="G148" s="414">
        <f>F149</f>
        <v>0</v>
      </c>
    </row>
    <row r="149" spans="1:7" ht="12">
      <c r="A149" s="244"/>
      <c r="B149" s="246">
        <v>7402</v>
      </c>
      <c r="C149" s="246" t="s">
        <v>217</v>
      </c>
      <c r="D149" s="247"/>
      <c r="E149" s="248"/>
      <c r="F149" s="413">
        <f>Variables!G19</f>
        <v>0</v>
      </c>
      <c r="G149" s="250"/>
    </row>
    <row r="150" spans="1:7" ht="12">
      <c r="A150" s="244"/>
      <c r="B150" s="246"/>
      <c r="C150" s="298"/>
      <c r="D150" s="247"/>
      <c r="E150" s="299"/>
      <c r="F150" s="248"/>
      <c r="G150" s="300"/>
    </row>
    <row r="151" spans="1:7" ht="12">
      <c r="A151" s="244"/>
      <c r="B151" s="246"/>
      <c r="C151" s="301"/>
      <c r="D151" s="224"/>
      <c r="E151" s="290" t="s">
        <v>216</v>
      </c>
      <c r="F151" s="225"/>
      <c r="G151" s="420">
        <f>SUM(G144:G150)</f>
        <v>0</v>
      </c>
    </row>
    <row r="152" spans="1:7" ht="12">
      <c r="A152" s="244"/>
      <c r="B152" s="246"/>
      <c r="C152" s="267"/>
      <c r="D152" s="247"/>
      <c r="E152" s="280"/>
      <c r="F152" s="248"/>
      <c r="G152" s="250"/>
    </row>
    <row r="153" spans="1:7" ht="12.75" thickBot="1">
      <c r="A153" s="302"/>
      <c r="B153" s="302"/>
      <c r="C153" s="302" t="str">
        <f>IF(G153&gt;0,"REMANENTE POSITIVO EN ENSEÑANZA INF 1ºC","REMANENTE NEGATIVO EN ENSEÑANZA INF 1ºC")</f>
        <v>REMANENTE NEGATIVO EN ENSEÑANZA INF 1ºC</v>
      </c>
      <c r="D153" s="303">
        <f>Variables!B9</f>
        <v>0</v>
      </c>
      <c r="E153" s="304" t="e">
        <f>F153/10</f>
        <v>#DIV/0!</v>
      </c>
      <c r="F153" s="304" t="e">
        <f>G153/D153</f>
        <v>#DIV/0!</v>
      </c>
      <c r="G153" s="305">
        <f>G151-G140</f>
        <v>0</v>
      </c>
    </row>
    <row r="154" spans="1:7" ht="12">
      <c r="A154" s="244"/>
      <c r="B154" s="246"/>
      <c r="C154" s="306"/>
      <c r="D154" s="246"/>
      <c r="E154" s="248"/>
      <c r="F154" s="248"/>
      <c r="G154" s="250"/>
    </row>
    <row r="155" spans="1:7" ht="12">
      <c r="A155" s="244"/>
      <c r="B155" s="246"/>
      <c r="C155" s="307" t="s">
        <v>219</v>
      </c>
      <c r="D155" s="307" t="s">
        <v>44</v>
      </c>
      <c r="E155" s="308" t="s">
        <v>32</v>
      </c>
      <c r="F155" s="308" t="s">
        <v>33</v>
      </c>
      <c r="G155" s="309" t="s">
        <v>7</v>
      </c>
    </row>
    <row r="156" spans="1:7" ht="12">
      <c r="A156" s="244"/>
      <c r="B156" s="246"/>
      <c r="C156" s="310" t="s">
        <v>97</v>
      </c>
      <c r="D156" s="430">
        <f>Variables!E9</f>
        <v>0</v>
      </c>
      <c r="E156" s="431" t="e">
        <f>F156/10</f>
        <v>#DIV/0!</v>
      </c>
      <c r="F156" s="413" t="e">
        <f>G156/D156</f>
        <v>#DIV/0!</v>
      </c>
      <c r="G156" s="414">
        <f>G140</f>
        <v>0</v>
      </c>
    </row>
    <row r="157" spans="1:7" ht="12">
      <c r="A157" s="254"/>
      <c r="B157" s="255"/>
      <c r="C157" s="311"/>
      <c r="D157" s="255"/>
      <c r="E157" s="225"/>
      <c r="F157" s="225"/>
      <c r="G157" s="257"/>
    </row>
    <row r="158" spans="1:7" ht="12">
      <c r="A158" s="246"/>
      <c r="B158" s="246"/>
      <c r="C158" s="312"/>
      <c r="D158" s="313"/>
      <c r="E158" s="280"/>
      <c r="F158" s="248"/>
      <c r="G158" s="280"/>
    </row>
    <row r="159" spans="1:7" ht="12">
      <c r="A159" s="314" t="s">
        <v>299</v>
      </c>
      <c r="B159" s="315"/>
      <c r="C159" s="315"/>
      <c r="D159" s="316"/>
      <c r="E159" s="225"/>
      <c r="G159" s="280"/>
    </row>
    <row r="160" spans="1:7" ht="12">
      <c r="A160" s="284" t="s">
        <v>1</v>
      </c>
      <c r="B160" s="285" t="s">
        <v>2</v>
      </c>
      <c r="C160" s="317" t="s">
        <v>3</v>
      </c>
      <c r="D160" s="269" t="s">
        <v>4</v>
      </c>
      <c r="E160" s="318" t="s">
        <v>73</v>
      </c>
      <c r="F160" s="270" t="s">
        <v>276</v>
      </c>
      <c r="G160" s="286" t="s">
        <v>7</v>
      </c>
    </row>
    <row r="161" spans="1:7" ht="12">
      <c r="A161" s="244"/>
      <c r="B161" s="246"/>
      <c r="C161" s="246"/>
      <c r="D161" s="247"/>
      <c r="E161" s="248"/>
      <c r="F161" s="248"/>
      <c r="G161" s="250"/>
    </row>
    <row r="162" spans="1:7" ht="12">
      <c r="A162" s="244"/>
      <c r="B162" s="288" t="s">
        <v>211</v>
      </c>
      <c r="C162" s="289"/>
      <c r="D162" s="432">
        <f>SUM(D168:D173)</f>
        <v>15</v>
      </c>
      <c r="E162" s="425">
        <f>F162/10</f>
        <v>0</v>
      </c>
      <c r="F162" s="425">
        <f>G162/D162</f>
        <v>0</v>
      </c>
      <c r="G162" s="426">
        <f>G112+G113+G114+G115</f>
        <v>0</v>
      </c>
    </row>
    <row r="163" spans="1:7" ht="12">
      <c r="A163" s="244"/>
      <c r="B163" s="246"/>
      <c r="C163" s="267"/>
      <c r="D163" s="247"/>
      <c r="E163" s="248"/>
      <c r="F163" s="248"/>
      <c r="G163" s="250"/>
    </row>
    <row r="164" spans="1:7" ht="12">
      <c r="A164" s="244"/>
      <c r="B164" s="246"/>
      <c r="C164" s="255"/>
      <c r="D164" s="224"/>
      <c r="E164" s="290" t="s">
        <v>220</v>
      </c>
      <c r="F164" s="225"/>
      <c r="G164" s="420">
        <f>G162</f>
        <v>0</v>
      </c>
    </row>
    <row r="165" spans="1:7" ht="12">
      <c r="A165" s="244"/>
      <c r="B165" s="246"/>
      <c r="C165" s="246"/>
      <c r="D165" s="247"/>
      <c r="E165" s="248"/>
      <c r="F165" s="248"/>
      <c r="G165" s="250"/>
    </row>
    <row r="166" spans="1:7" ht="12">
      <c r="A166" s="244"/>
      <c r="B166" s="246"/>
      <c r="C166" s="246"/>
      <c r="D166" s="247"/>
      <c r="E166" s="248"/>
      <c r="F166" s="248"/>
      <c r="G166" s="250"/>
    </row>
    <row r="167" spans="1:7" ht="12">
      <c r="A167" s="244">
        <v>740</v>
      </c>
      <c r="B167" s="246" t="s">
        <v>34</v>
      </c>
      <c r="C167" s="246"/>
      <c r="D167" s="247"/>
      <c r="E167" s="248"/>
      <c r="F167" s="248"/>
      <c r="G167" s="414">
        <f>SUM(F168:F173)</f>
        <v>119888.5</v>
      </c>
    </row>
    <row r="168" spans="1:7" ht="12">
      <c r="A168" s="244"/>
      <c r="B168" s="246">
        <v>7408</v>
      </c>
      <c r="C168" s="252" t="s">
        <v>223</v>
      </c>
      <c r="D168" s="429">
        <f>Variables!D24</f>
        <v>3</v>
      </c>
      <c r="E168" s="413">
        <f>Variables!F24</f>
        <v>7438.05</v>
      </c>
      <c r="F168" s="413">
        <f>Variables!G24</f>
        <v>22314.15</v>
      </c>
      <c r="G168" s="250"/>
    </row>
    <row r="169" spans="1:7" ht="12">
      <c r="A169" s="244"/>
      <c r="B169" s="246">
        <v>7408</v>
      </c>
      <c r="C169" s="252" t="s">
        <v>222</v>
      </c>
      <c r="D169" s="429">
        <f>Variables!D25</f>
        <v>6</v>
      </c>
      <c r="E169" s="413">
        <f>Variables!F25</f>
        <v>7438.05</v>
      </c>
      <c r="F169" s="413">
        <f>Variables!G25</f>
        <v>44628.3</v>
      </c>
      <c r="G169" s="250"/>
    </row>
    <row r="170" spans="1:7" ht="12">
      <c r="A170" s="244"/>
      <c r="B170" s="246">
        <v>7408</v>
      </c>
      <c r="C170" s="252" t="s">
        <v>226</v>
      </c>
      <c r="D170" s="429">
        <f>Variables!D26</f>
        <v>1</v>
      </c>
      <c r="E170" s="413">
        <f>Variables!F26</f>
        <v>7594.54</v>
      </c>
      <c r="F170" s="413">
        <f>Variables!G26</f>
        <v>7594.54</v>
      </c>
      <c r="G170" s="250"/>
    </row>
    <row r="171" spans="1:7" ht="12">
      <c r="A171" s="244"/>
      <c r="B171" s="246">
        <v>7408</v>
      </c>
      <c r="C171" s="245" t="s">
        <v>224</v>
      </c>
      <c r="D171" s="429">
        <f>Variables!D27</f>
        <v>2</v>
      </c>
      <c r="E171" s="413">
        <f>Variables!F27</f>
        <v>8973.77</v>
      </c>
      <c r="F171" s="413">
        <f>Variables!G27</f>
        <v>17947.54</v>
      </c>
      <c r="G171" s="250"/>
    </row>
    <row r="172" spans="1:7" ht="12">
      <c r="A172" s="244"/>
      <c r="B172" s="246">
        <v>7408</v>
      </c>
      <c r="C172" s="245" t="s">
        <v>225</v>
      </c>
      <c r="D172" s="429">
        <f>Variables!D28</f>
        <v>2</v>
      </c>
      <c r="E172" s="413">
        <f>Variables!F28</f>
        <v>9904.72</v>
      </c>
      <c r="F172" s="413">
        <f>Variables!G28</f>
        <v>19809.44</v>
      </c>
      <c r="G172" s="250"/>
    </row>
    <row r="173" spans="1:7" ht="12">
      <c r="A173" s="244"/>
      <c r="B173" s="246">
        <v>7408</v>
      </c>
      <c r="C173" s="245" t="s">
        <v>226</v>
      </c>
      <c r="D173" s="429">
        <f>Variables!D29</f>
        <v>1</v>
      </c>
      <c r="E173" s="413">
        <f>Variables!F29</f>
        <v>7594.53</v>
      </c>
      <c r="F173" s="413">
        <f>Variables!G29</f>
        <v>7594.53</v>
      </c>
      <c r="G173" s="250"/>
    </row>
    <row r="174" spans="1:7" ht="12">
      <c r="A174" s="244"/>
      <c r="B174" s="255"/>
      <c r="C174" s="301"/>
      <c r="D174" s="255"/>
      <c r="E174" s="301" t="s">
        <v>221</v>
      </c>
      <c r="F174" s="225"/>
      <c r="G174" s="420">
        <f>G167</f>
        <v>119888.5</v>
      </c>
    </row>
    <row r="175" spans="1:7" ht="12">
      <c r="A175" s="244"/>
      <c r="B175" s="246"/>
      <c r="C175" s="246"/>
      <c r="D175" s="246"/>
      <c r="E175" s="291"/>
      <c r="F175" s="248"/>
      <c r="G175" s="250"/>
    </row>
    <row r="176" spans="1:7" ht="12">
      <c r="A176" s="244"/>
      <c r="B176" s="246"/>
      <c r="C176" s="246"/>
      <c r="D176" s="246"/>
      <c r="E176" s="248"/>
      <c r="F176" s="248"/>
      <c r="G176" s="250"/>
    </row>
    <row r="177" spans="1:7" ht="12.75" thickBot="1">
      <c r="A177" s="319"/>
      <c r="B177" s="319"/>
      <c r="C177" s="302" t="str">
        <f>IF(G177&gt;0,"REMANENTE POSITIVO INF/PRIM/ESO","REMANENTE NEGATIVO INF/PRIM//ESO")</f>
        <v>REMANENTE POSITIVO INF/PRIM/ESO</v>
      </c>
      <c r="D177" s="303">
        <f>SUM(D168:D173)</f>
        <v>15</v>
      </c>
      <c r="E177" s="304">
        <f>F177/10</f>
        <v>799.2566666666667</v>
      </c>
      <c r="F177" s="304">
        <f>G177/D177</f>
        <v>7992.566666666667</v>
      </c>
      <c r="G177" s="305">
        <f>G174-G164</f>
        <v>119888.5</v>
      </c>
    </row>
    <row r="178" spans="1:7" s="246" customFormat="1" ht="12">
      <c r="A178" s="244"/>
      <c r="C178" s="320"/>
      <c r="D178" s="321"/>
      <c r="E178" s="248"/>
      <c r="F178" s="248"/>
      <c r="G178" s="250"/>
    </row>
    <row r="179" spans="1:7" s="246" customFormat="1" ht="12">
      <c r="A179" s="307"/>
      <c r="B179" s="307"/>
      <c r="C179" s="322" t="s">
        <v>228</v>
      </c>
      <c r="D179" s="307" t="s">
        <v>44</v>
      </c>
      <c r="E179" s="308" t="s">
        <v>32</v>
      </c>
      <c r="F179" s="308" t="s">
        <v>33</v>
      </c>
      <c r="G179" s="309" t="s">
        <v>7</v>
      </c>
    </row>
    <row r="180" spans="1:7" ht="12">
      <c r="A180" s="246"/>
      <c r="B180" s="246"/>
      <c r="C180" s="310" t="s">
        <v>97</v>
      </c>
      <c r="D180" s="430">
        <f>SUM(Variables!B24:B29)</f>
        <v>0</v>
      </c>
      <c r="E180" s="431" t="e">
        <f>F180/10</f>
        <v>#DIV/0!</v>
      </c>
      <c r="F180" s="413" t="e">
        <f>G180/D180</f>
        <v>#DIV/0!</v>
      </c>
      <c r="G180" s="414">
        <f>G164</f>
        <v>0</v>
      </c>
    </row>
    <row r="181" spans="1:7" ht="12">
      <c r="A181" s="254"/>
      <c r="B181" s="255"/>
      <c r="C181" s="311"/>
      <c r="D181" s="255"/>
      <c r="E181" s="225"/>
      <c r="F181" s="225"/>
      <c r="G181" s="257"/>
    </row>
    <row r="182" spans="1:7" ht="12">
      <c r="A182" s="246"/>
      <c r="B182" s="246"/>
      <c r="C182" s="306"/>
      <c r="D182" s="246"/>
      <c r="E182" s="248"/>
      <c r="F182" s="248"/>
      <c r="G182" s="280"/>
    </row>
    <row r="183" spans="1:7" ht="12">
      <c r="A183" s="282" t="s">
        <v>300</v>
      </c>
      <c r="B183" s="283"/>
      <c r="C183" s="283"/>
      <c r="D183" s="247"/>
      <c r="E183" s="248"/>
      <c r="G183" s="280"/>
    </row>
    <row r="184" spans="1:7" ht="12">
      <c r="A184" s="284" t="s">
        <v>1</v>
      </c>
      <c r="B184" s="285" t="s">
        <v>2</v>
      </c>
      <c r="C184" s="285" t="s">
        <v>3</v>
      </c>
      <c r="D184" s="269" t="s">
        <v>4</v>
      </c>
      <c r="E184" s="270" t="s">
        <v>73</v>
      </c>
      <c r="F184" s="270" t="s">
        <v>227</v>
      </c>
      <c r="G184" s="286" t="s">
        <v>7</v>
      </c>
    </row>
    <row r="185" spans="1:7" ht="12">
      <c r="A185" s="323"/>
      <c r="B185" s="246"/>
      <c r="C185" s="246"/>
      <c r="D185" s="247"/>
      <c r="E185" s="248"/>
      <c r="F185" s="248"/>
      <c r="G185" s="250"/>
    </row>
    <row r="186" spans="1:7" ht="12">
      <c r="A186" s="244">
        <v>602</v>
      </c>
      <c r="B186" s="246" t="s">
        <v>279</v>
      </c>
      <c r="C186" s="246"/>
      <c r="D186" s="246"/>
      <c r="E186" s="248"/>
      <c r="F186" s="248"/>
      <c r="G186" s="414">
        <f>SUM(F187:F187)</f>
        <v>0</v>
      </c>
    </row>
    <row r="187" spans="1:7" ht="12">
      <c r="A187" s="244"/>
      <c r="B187" s="246">
        <v>6021</v>
      </c>
      <c r="C187" s="246" t="s">
        <v>286</v>
      </c>
      <c r="D187" s="246"/>
      <c r="E187" s="248"/>
      <c r="F187" s="248">
        <v>0</v>
      </c>
      <c r="G187" s="250"/>
    </row>
    <row r="188" spans="1:7" ht="12">
      <c r="A188" s="323"/>
      <c r="B188" s="246"/>
      <c r="C188" s="246"/>
      <c r="D188" s="247"/>
      <c r="E188" s="248"/>
      <c r="F188" s="248"/>
      <c r="G188" s="250"/>
    </row>
    <row r="189" spans="1:7" ht="12">
      <c r="A189" s="244">
        <v>640</v>
      </c>
      <c r="B189" s="246" t="s">
        <v>76</v>
      </c>
      <c r="C189" s="267"/>
      <c r="D189" s="247"/>
      <c r="E189" s="248"/>
      <c r="F189" s="248"/>
      <c r="G189" s="414">
        <f>F190</f>
        <v>0</v>
      </c>
    </row>
    <row r="190" spans="1:7" ht="12">
      <c r="A190" s="244"/>
      <c r="B190" s="246">
        <v>6402</v>
      </c>
      <c r="C190" s="245" t="s">
        <v>232</v>
      </c>
      <c r="D190" s="467"/>
      <c r="E190" s="413">
        <f>Variables!E52</f>
        <v>0</v>
      </c>
      <c r="F190" s="413">
        <f>Variables!G52</f>
        <v>0</v>
      </c>
      <c r="G190" s="250"/>
    </row>
    <row r="191" spans="1:7" ht="12">
      <c r="A191" s="244"/>
      <c r="B191" s="246"/>
      <c r="C191" s="267"/>
      <c r="D191" s="247"/>
      <c r="E191" s="248"/>
      <c r="F191" s="248"/>
      <c r="G191" s="250"/>
    </row>
    <row r="192" spans="1:8" ht="12">
      <c r="A192" s="244">
        <v>642</v>
      </c>
      <c r="B192" s="246" t="s">
        <v>30</v>
      </c>
      <c r="C192" s="267"/>
      <c r="D192" s="247"/>
      <c r="E192" s="248"/>
      <c r="F192" s="248"/>
      <c r="G192" s="414">
        <f>F193</f>
        <v>0</v>
      </c>
      <c r="H192" s="228"/>
    </row>
    <row r="193" spans="1:8" ht="12">
      <c r="A193" s="244"/>
      <c r="B193" s="246">
        <v>6422</v>
      </c>
      <c r="C193" s="246" t="s">
        <v>233</v>
      </c>
      <c r="D193" s="324"/>
      <c r="E193" s="413">
        <f>Variables!E57</f>
        <v>0</v>
      </c>
      <c r="F193" s="413">
        <f>Variables!G57</f>
        <v>0</v>
      </c>
      <c r="G193" s="250"/>
      <c r="H193" s="228"/>
    </row>
    <row r="194" spans="1:8" ht="12">
      <c r="A194" s="244"/>
      <c r="B194" s="246"/>
      <c r="C194" s="267"/>
      <c r="D194" s="247"/>
      <c r="E194" s="248"/>
      <c r="F194" s="248"/>
      <c r="G194" s="250"/>
      <c r="H194" s="228"/>
    </row>
    <row r="195" spans="1:7" ht="12">
      <c r="A195" s="244"/>
      <c r="B195" s="288" t="s">
        <v>31</v>
      </c>
      <c r="C195" s="289"/>
      <c r="D195" s="424">
        <f>Variables!B11+Variables!B12+Variables!B14</f>
        <v>0</v>
      </c>
      <c r="E195" s="425" t="e">
        <f>F195/10</f>
        <v>#DIV/0!</v>
      </c>
      <c r="F195" s="425" t="e">
        <f>G195/D195</f>
        <v>#DIV/0!</v>
      </c>
      <c r="G195" s="426">
        <f>G116+G117</f>
        <v>0</v>
      </c>
    </row>
    <row r="196" spans="1:7" ht="12">
      <c r="A196" s="244"/>
      <c r="B196" s="246"/>
      <c r="C196" s="267"/>
      <c r="D196" s="247"/>
      <c r="E196" s="248"/>
      <c r="F196" s="248"/>
      <c r="G196" s="250"/>
    </row>
    <row r="197" spans="1:7" ht="12">
      <c r="A197" s="244"/>
      <c r="B197" s="246"/>
      <c r="C197" s="255"/>
      <c r="D197" s="224"/>
      <c r="E197" s="290" t="s">
        <v>234</v>
      </c>
      <c r="F197" s="225"/>
      <c r="G197" s="420">
        <f>SUM(G185:G195)</f>
        <v>0</v>
      </c>
    </row>
    <row r="198" spans="1:7" ht="12">
      <c r="A198" s="244"/>
      <c r="B198" s="246"/>
      <c r="C198" s="246"/>
      <c r="D198" s="247"/>
      <c r="E198" s="291"/>
      <c r="F198" s="248"/>
      <c r="G198" s="250"/>
    </row>
    <row r="199" spans="1:7" ht="12">
      <c r="A199" s="244"/>
      <c r="B199" s="246"/>
      <c r="C199" s="267"/>
      <c r="D199" s="247"/>
      <c r="E199" s="248"/>
      <c r="F199" s="248"/>
      <c r="G199" s="250"/>
    </row>
    <row r="200" spans="1:7" ht="12">
      <c r="A200" s="244" t="s">
        <v>80</v>
      </c>
      <c r="B200" s="255" t="s">
        <v>59</v>
      </c>
      <c r="C200" s="266"/>
      <c r="D200" s="292" t="s">
        <v>229</v>
      </c>
      <c r="E200" s="293" t="s">
        <v>125</v>
      </c>
      <c r="F200" s="294" t="s">
        <v>81</v>
      </c>
      <c r="G200" s="250"/>
    </row>
    <row r="201" spans="1:7" ht="12">
      <c r="A201" s="244">
        <v>705</v>
      </c>
      <c r="B201" s="246" t="s">
        <v>231</v>
      </c>
      <c r="C201" s="267"/>
      <c r="D201" s="295"/>
      <c r="E201" s="277"/>
      <c r="F201" s="296"/>
      <c r="G201" s="414">
        <f>F202+F203+F204</f>
        <v>0</v>
      </c>
    </row>
    <row r="202" spans="1:7" ht="12">
      <c r="A202" s="244"/>
      <c r="B202" s="297">
        <v>7051</v>
      </c>
      <c r="C202" s="246" t="s">
        <v>240</v>
      </c>
      <c r="D202" s="427">
        <f>Variables!E11+Variables!E12</f>
        <v>0</v>
      </c>
      <c r="E202" s="428">
        <f>Variables!F11+Variables!F12</f>
        <v>0</v>
      </c>
      <c r="F202" s="428">
        <f>Variables!G11+Variables!G12</f>
        <v>0</v>
      </c>
      <c r="G202" s="250"/>
    </row>
    <row r="203" spans="1:7" ht="12">
      <c r="A203" s="244"/>
      <c r="B203" s="297">
        <v>7051</v>
      </c>
      <c r="C203" s="246" t="s">
        <v>236</v>
      </c>
      <c r="D203" s="427">
        <f>Variables!E13</f>
        <v>0</v>
      </c>
      <c r="E203" s="428">
        <f>Variables!F13</f>
        <v>0</v>
      </c>
      <c r="F203" s="428">
        <f>Variables!G13</f>
        <v>0</v>
      </c>
      <c r="G203" s="250"/>
    </row>
    <row r="204" spans="1:7" ht="12">
      <c r="A204" s="244"/>
      <c r="B204" s="297">
        <v>7051</v>
      </c>
      <c r="C204" s="246" t="s">
        <v>241</v>
      </c>
      <c r="D204" s="427">
        <f>Variables!E14</f>
        <v>0</v>
      </c>
      <c r="E204" s="428">
        <f>Variables!F14</f>
        <v>0</v>
      </c>
      <c r="F204" s="428">
        <f>Variables!G14</f>
        <v>0</v>
      </c>
      <c r="G204" s="250"/>
    </row>
    <row r="205" spans="1:7" ht="12">
      <c r="A205" s="244"/>
      <c r="B205" s="297"/>
      <c r="C205" s="246"/>
      <c r="D205" s="325"/>
      <c r="E205" s="259"/>
      <c r="F205" s="259"/>
      <c r="G205" s="250"/>
    </row>
    <row r="206" spans="1:7" ht="12">
      <c r="A206" s="244">
        <v>740</v>
      </c>
      <c r="B206" s="246" t="s">
        <v>277</v>
      </c>
      <c r="C206" s="246"/>
      <c r="D206" s="247"/>
      <c r="E206" s="248"/>
      <c r="F206" s="248"/>
      <c r="G206" s="414">
        <f>F207+F208</f>
        <v>0</v>
      </c>
    </row>
    <row r="207" spans="1:7" ht="12">
      <c r="A207" s="244"/>
      <c r="B207" s="246">
        <v>7408</v>
      </c>
      <c r="C207" s="246" t="s">
        <v>278</v>
      </c>
      <c r="D207" s="433">
        <f>Variables!B11+Variables!B12</f>
        <v>0</v>
      </c>
      <c r="E207" s="413">
        <f>Variables!F30</f>
        <v>13165.14</v>
      </c>
      <c r="F207" s="413">
        <f>Variables!G30</f>
        <v>0</v>
      </c>
      <c r="G207" s="250"/>
    </row>
    <row r="208" spans="1:7" ht="12">
      <c r="A208" s="244"/>
      <c r="B208" s="246">
        <v>7408</v>
      </c>
      <c r="C208" s="246" t="s">
        <v>354</v>
      </c>
      <c r="D208" s="429">
        <f>+Variables!B14</f>
        <v>0</v>
      </c>
      <c r="E208" s="413">
        <f>+Variables!F31</f>
        <v>0</v>
      </c>
      <c r="F208" s="413">
        <f>+Variables!G31</f>
        <v>0</v>
      </c>
      <c r="G208" s="300"/>
    </row>
    <row r="209" spans="1:7" ht="12">
      <c r="A209" s="244"/>
      <c r="B209" s="246"/>
      <c r="C209" s="246"/>
      <c r="D209" s="467"/>
      <c r="E209" s="464"/>
      <c r="F209" s="464"/>
      <c r="G209" s="300"/>
    </row>
    <row r="210" spans="1:7" ht="12">
      <c r="A210" s="244"/>
      <c r="B210" s="246"/>
      <c r="C210" s="301"/>
      <c r="D210" s="224"/>
      <c r="E210" s="290" t="s">
        <v>237</v>
      </c>
      <c r="F210" s="225"/>
      <c r="G210" s="420">
        <f>SUM(G201:G208)</f>
        <v>0</v>
      </c>
    </row>
    <row r="211" spans="1:7" ht="12">
      <c r="A211" s="244"/>
      <c r="B211" s="246"/>
      <c r="C211" s="267"/>
      <c r="D211" s="247"/>
      <c r="E211" s="280"/>
      <c r="F211" s="248"/>
      <c r="G211" s="250"/>
    </row>
    <row r="212" spans="1:7" ht="12.75" thickBot="1">
      <c r="A212" s="302"/>
      <c r="B212" s="302"/>
      <c r="C212" s="302" t="str">
        <f>IF(G212&gt;0,"REMANENTE POSITIVO EN BACHILLERATO Y CCFF","REMANENTE NEGATIVO EN BACHILLERATO Y CCFF")</f>
        <v>REMANENTE NEGATIVO EN BACHILLERATO Y CCFF</v>
      </c>
      <c r="D212" s="434">
        <f>Variables!B11+Variables!B12+Variables!B14</f>
        <v>0</v>
      </c>
      <c r="E212" s="435" t="e">
        <f>F212/10</f>
        <v>#DIV/0!</v>
      </c>
      <c r="F212" s="435" t="e">
        <f>G212/D212</f>
        <v>#DIV/0!</v>
      </c>
      <c r="G212" s="436">
        <f>G210-G197</f>
        <v>0</v>
      </c>
    </row>
    <row r="213" spans="1:7" ht="12">
      <c r="A213" s="244"/>
      <c r="B213" s="246"/>
      <c r="C213" s="306"/>
      <c r="D213" s="246"/>
      <c r="E213" s="248"/>
      <c r="F213" s="248"/>
      <c r="G213" s="250"/>
    </row>
    <row r="214" spans="1:7" ht="12">
      <c r="A214" s="244"/>
      <c r="B214" s="322"/>
      <c r="C214" s="322" t="s">
        <v>238</v>
      </c>
      <c r="D214" s="307" t="s">
        <v>44</v>
      </c>
      <c r="E214" s="308" t="s">
        <v>32</v>
      </c>
      <c r="F214" s="308" t="s">
        <v>33</v>
      </c>
      <c r="G214" s="309" t="s">
        <v>7</v>
      </c>
    </row>
    <row r="215" spans="1:7" ht="12">
      <c r="A215" s="244"/>
      <c r="B215" s="246"/>
      <c r="C215" s="310" t="s">
        <v>218</v>
      </c>
      <c r="D215" s="430">
        <f>Variables!E11+Variables!E12+Variables!E14</f>
        <v>0</v>
      </c>
      <c r="E215" s="431" t="e">
        <f>F215/10</f>
        <v>#DIV/0!</v>
      </c>
      <c r="F215" s="413" t="e">
        <f>G215/D215</f>
        <v>#DIV/0!</v>
      </c>
      <c r="G215" s="414">
        <f>G197</f>
        <v>0</v>
      </c>
    </row>
    <row r="216" spans="1:7" ht="12">
      <c r="A216" s="254"/>
      <c r="B216" s="255"/>
      <c r="C216" s="311"/>
      <c r="D216" s="255"/>
      <c r="E216" s="225"/>
      <c r="F216" s="225"/>
      <c r="G216" s="257"/>
    </row>
    <row r="217" spans="1:7" ht="12">
      <c r="A217" s="246"/>
      <c r="B217" s="246"/>
      <c r="C217" s="306"/>
      <c r="D217" s="246"/>
      <c r="E217" s="248"/>
      <c r="F217" s="248"/>
      <c r="G217" s="280"/>
    </row>
    <row r="218" spans="1:7" ht="12">
      <c r="A218" s="282" t="s">
        <v>315</v>
      </c>
      <c r="B218" s="283"/>
      <c r="C218" s="283"/>
      <c r="D218" s="326"/>
      <c r="E218" s="248"/>
      <c r="G218" s="280"/>
    </row>
    <row r="219" spans="1:7" ht="12">
      <c r="A219" s="284" t="s">
        <v>1</v>
      </c>
      <c r="B219" s="285" t="s">
        <v>2</v>
      </c>
      <c r="C219" s="285" t="s">
        <v>3</v>
      </c>
      <c r="D219" s="269" t="s">
        <v>4</v>
      </c>
      <c r="E219" s="270" t="s">
        <v>243</v>
      </c>
      <c r="F219" s="270" t="s">
        <v>227</v>
      </c>
      <c r="G219" s="286" t="s">
        <v>7</v>
      </c>
    </row>
    <row r="220" spans="1:7" ht="12">
      <c r="A220" s="244"/>
      <c r="B220" s="246"/>
      <c r="C220" s="246"/>
      <c r="D220" s="246"/>
      <c r="E220" s="248"/>
      <c r="F220" s="248"/>
      <c r="G220" s="250"/>
    </row>
    <row r="221" spans="1:7" ht="12">
      <c r="A221" s="244">
        <v>602</v>
      </c>
      <c r="B221" s="246" t="s">
        <v>279</v>
      </c>
      <c r="C221" s="246"/>
      <c r="D221" s="246"/>
      <c r="E221" s="248"/>
      <c r="F221" s="248"/>
      <c r="G221" s="414">
        <f>SUM(F222:F222)</f>
        <v>0</v>
      </c>
    </row>
    <row r="222" spans="1:7" ht="12">
      <c r="A222" s="244"/>
      <c r="B222" s="246">
        <v>6021</v>
      </c>
      <c r="C222" s="246" t="s">
        <v>344</v>
      </c>
      <c r="D222" s="246"/>
      <c r="E222" s="248"/>
      <c r="F222" s="248">
        <v>0</v>
      </c>
      <c r="G222" s="250"/>
    </row>
    <row r="223" spans="1:7" ht="12">
      <c r="A223" s="244"/>
      <c r="B223" s="246"/>
      <c r="C223" s="246"/>
      <c r="D223" s="246"/>
      <c r="E223" s="248"/>
      <c r="F223" s="248"/>
      <c r="G223" s="250"/>
    </row>
    <row r="224" spans="1:7" ht="12">
      <c r="A224" s="244">
        <v>607</v>
      </c>
      <c r="B224" s="246" t="s">
        <v>242</v>
      </c>
      <c r="C224" s="246"/>
      <c r="D224" s="246"/>
      <c r="E224" s="248"/>
      <c r="F224" s="248"/>
      <c r="G224" s="414">
        <f>SUM(F225:F225)</f>
        <v>0</v>
      </c>
    </row>
    <row r="225" spans="1:7" ht="12">
      <c r="A225" s="244"/>
      <c r="B225" s="246">
        <v>6074</v>
      </c>
      <c r="C225" s="246" t="s">
        <v>343</v>
      </c>
      <c r="D225" s="246"/>
      <c r="E225" s="248"/>
      <c r="F225" s="248">
        <v>0</v>
      </c>
      <c r="G225" s="250"/>
    </row>
    <row r="226" spans="1:7" ht="12">
      <c r="A226" s="244"/>
      <c r="B226" s="246"/>
      <c r="C226" s="246"/>
      <c r="D226" s="246"/>
      <c r="E226" s="248"/>
      <c r="F226" s="248"/>
      <c r="G226" s="250"/>
    </row>
    <row r="227" spans="1:7" ht="12">
      <c r="A227" s="244">
        <v>640</v>
      </c>
      <c r="B227" s="246" t="s">
        <v>76</v>
      </c>
      <c r="C227" s="267"/>
      <c r="D227" s="247"/>
      <c r="E227" s="248"/>
      <c r="F227" s="248"/>
      <c r="G227" s="414">
        <f>F228</f>
        <v>0</v>
      </c>
    </row>
    <row r="228" spans="1:7" ht="12">
      <c r="A228" s="244"/>
      <c r="B228" s="246">
        <v>6408</v>
      </c>
      <c r="C228" s="245" t="s">
        <v>337</v>
      </c>
      <c r="D228" s="467"/>
      <c r="E228" s="429">
        <f>Variables!E66</f>
        <v>0</v>
      </c>
      <c r="F228" s="413">
        <f>Variables!F66</f>
        <v>0</v>
      </c>
      <c r="G228" s="250"/>
    </row>
    <row r="229" spans="1:7" ht="12">
      <c r="A229" s="244"/>
      <c r="B229" s="246"/>
      <c r="C229" s="267"/>
      <c r="D229" s="247"/>
      <c r="E229" s="248"/>
      <c r="F229" s="248"/>
      <c r="G229" s="250"/>
    </row>
    <row r="230" spans="1:8" ht="12">
      <c r="A230" s="244">
        <v>642</v>
      </c>
      <c r="B230" s="246" t="s">
        <v>30</v>
      </c>
      <c r="C230" s="267"/>
      <c r="D230" s="247"/>
      <c r="E230" s="248"/>
      <c r="F230" s="248"/>
      <c r="G230" s="414">
        <f>F231</f>
        <v>0</v>
      </c>
      <c r="H230" s="228"/>
    </row>
    <row r="231" spans="1:8" ht="12">
      <c r="A231" s="244"/>
      <c r="B231" s="246">
        <v>6428</v>
      </c>
      <c r="C231" s="246" t="s">
        <v>338</v>
      </c>
      <c r="D231" s="468"/>
      <c r="E231" s="433">
        <f>Variables!E73</f>
        <v>0</v>
      </c>
      <c r="F231" s="413">
        <f>Variables!F73</f>
        <v>0</v>
      </c>
      <c r="G231" s="250"/>
      <c r="H231" s="228"/>
    </row>
    <row r="232" spans="1:8" ht="12">
      <c r="A232" s="244"/>
      <c r="B232" s="246"/>
      <c r="C232" s="267"/>
      <c r="D232" s="247"/>
      <c r="E232" s="248"/>
      <c r="F232" s="248"/>
      <c r="G232" s="250"/>
      <c r="H232" s="228"/>
    </row>
    <row r="233" spans="1:7" ht="12">
      <c r="A233" s="244"/>
      <c r="B233" s="288" t="s">
        <v>31</v>
      </c>
      <c r="C233" s="289"/>
      <c r="D233" s="261"/>
      <c r="E233" s="264"/>
      <c r="F233" s="264"/>
      <c r="G233" s="426">
        <f>G118</f>
        <v>0</v>
      </c>
    </row>
    <row r="234" spans="1:7" ht="12">
      <c r="A234" s="244"/>
      <c r="B234" s="246"/>
      <c r="C234" s="267"/>
      <c r="D234" s="247"/>
      <c r="E234" s="248"/>
      <c r="F234" s="248"/>
      <c r="G234" s="250"/>
    </row>
    <row r="235" spans="1:7" ht="12">
      <c r="A235" s="244"/>
      <c r="B235" s="246"/>
      <c r="C235" s="255"/>
      <c r="D235" s="224"/>
      <c r="E235" s="290" t="s">
        <v>362</v>
      </c>
      <c r="F235" s="225"/>
      <c r="G235" s="420">
        <f>SUM(G221:G233)</f>
        <v>0</v>
      </c>
    </row>
    <row r="236" spans="1:7" ht="12">
      <c r="A236" s="244"/>
      <c r="B236" s="246"/>
      <c r="C236" s="246"/>
      <c r="D236" s="247"/>
      <c r="E236" s="291"/>
      <c r="F236" s="248"/>
      <c r="G236" s="250"/>
    </row>
    <row r="237" spans="1:7" ht="12">
      <c r="A237" s="244"/>
      <c r="B237" s="246"/>
      <c r="C237" s="267"/>
      <c r="D237" s="247"/>
      <c r="E237" s="248"/>
      <c r="F237" s="248"/>
      <c r="G237" s="250"/>
    </row>
    <row r="238" spans="1:7" ht="12">
      <c r="A238" s="244" t="s">
        <v>80</v>
      </c>
      <c r="B238" s="255" t="s">
        <v>59</v>
      </c>
      <c r="C238" s="266"/>
      <c r="D238" s="292" t="s">
        <v>120</v>
      </c>
      <c r="E238" s="293" t="s">
        <v>125</v>
      </c>
      <c r="F238" s="294" t="s">
        <v>81</v>
      </c>
      <c r="G238" s="250"/>
    </row>
    <row r="239" spans="1:7" ht="12">
      <c r="A239" s="244">
        <v>705</v>
      </c>
      <c r="B239" s="246" t="s">
        <v>342</v>
      </c>
      <c r="C239" s="267"/>
      <c r="D239" s="295"/>
      <c r="E239" s="277"/>
      <c r="F239" s="296"/>
      <c r="G239" s="414">
        <f>F240</f>
        <v>0</v>
      </c>
    </row>
    <row r="240" spans="1:7" ht="12">
      <c r="A240" s="244"/>
      <c r="B240" s="297">
        <v>7052</v>
      </c>
      <c r="C240" s="246" t="s">
        <v>363</v>
      </c>
      <c r="D240" s="427">
        <f>Variables!D35</f>
        <v>8</v>
      </c>
      <c r="E240" s="428">
        <f>Variables!F35+Variables!F36</f>
        <v>0</v>
      </c>
      <c r="F240" s="428">
        <f>Variables!G38</f>
        <v>0</v>
      </c>
      <c r="G240" s="250"/>
    </row>
    <row r="241" spans="1:7" ht="12">
      <c r="A241" s="244"/>
      <c r="B241" s="246"/>
      <c r="C241" s="246"/>
      <c r="D241" s="247"/>
      <c r="E241" s="248"/>
      <c r="F241" s="248"/>
      <c r="G241" s="250"/>
    </row>
    <row r="242" spans="1:7" ht="12">
      <c r="A242" s="244"/>
      <c r="B242" s="246"/>
      <c r="C242" s="298"/>
      <c r="D242" s="247"/>
      <c r="E242" s="299"/>
      <c r="F242" s="248"/>
      <c r="G242" s="300"/>
    </row>
    <row r="243" spans="1:7" ht="12">
      <c r="A243" s="244"/>
      <c r="B243" s="246"/>
      <c r="C243" s="301"/>
      <c r="D243" s="224"/>
      <c r="E243" s="290" t="s">
        <v>364</v>
      </c>
      <c r="F243" s="225"/>
      <c r="G243" s="420">
        <f>SUM(G239:G242)</f>
        <v>0</v>
      </c>
    </row>
    <row r="244" spans="1:7" ht="12">
      <c r="A244" s="244"/>
      <c r="B244" s="246"/>
      <c r="C244" s="267"/>
      <c r="D244" s="247"/>
      <c r="E244" s="280"/>
      <c r="F244" s="248"/>
      <c r="G244" s="250"/>
    </row>
    <row r="245" spans="1:7" ht="12.75" thickBot="1">
      <c r="A245" s="302"/>
      <c r="B245" s="302"/>
      <c r="C245" s="302" t="str">
        <f>IF(G245&gt;0,"REMANENTE POSITIVO EN ACT.EXTRAESC.","REMANENTE NEGATIVO EN ACT.EXTRAESC.")</f>
        <v>REMANENTE NEGATIVO EN ACT.EXTRAESC.</v>
      </c>
      <c r="D245" s="434">
        <f>Variables!B35+Variables!B36</f>
        <v>2</v>
      </c>
      <c r="E245" s="435">
        <f>F245/Variables!D35</f>
        <v>0</v>
      </c>
      <c r="F245" s="435">
        <f>G245/D245</f>
        <v>0</v>
      </c>
      <c r="G245" s="436">
        <f>G243-G235</f>
        <v>0</v>
      </c>
    </row>
    <row r="246" spans="1:7" ht="12">
      <c r="A246" s="244"/>
      <c r="B246" s="246"/>
      <c r="C246" s="306"/>
      <c r="D246" s="246"/>
      <c r="E246" s="248"/>
      <c r="F246" s="248"/>
      <c r="G246" s="250"/>
    </row>
    <row r="247" spans="1:7" ht="12">
      <c r="A247" s="244"/>
      <c r="B247" s="246"/>
      <c r="C247" s="307" t="s">
        <v>365</v>
      </c>
      <c r="D247" s="307" t="s">
        <v>44</v>
      </c>
      <c r="E247" s="308" t="s">
        <v>32</v>
      </c>
      <c r="F247" s="308" t="s">
        <v>33</v>
      </c>
      <c r="G247" s="309" t="s">
        <v>7</v>
      </c>
    </row>
    <row r="248" spans="1:7" ht="12">
      <c r="A248" s="244"/>
      <c r="B248" s="246"/>
      <c r="C248" s="310" t="s">
        <v>97</v>
      </c>
      <c r="D248" s="430">
        <f>Variables!E35+Variables!E36</f>
        <v>0</v>
      </c>
      <c r="E248" s="431">
        <f>IF(ISERR(F248/Variables!D35),"",F248/Variables!D35)</f>
      </c>
      <c r="F248" s="413">
        <f>IF(ISERR(G248/D248),"",G248/D248)</f>
      </c>
      <c r="G248" s="414">
        <f>G235</f>
        <v>0</v>
      </c>
    </row>
    <row r="249" spans="1:7" ht="12">
      <c r="A249" s="254"/>
      <c r="B249" s="255"/>
      <c r="C249" s="311"/>
      <c r="D249" s="255"/>
      <c r="E249" s="225"/>
      <c r="F249" s="225"/>
      <c r="G249" s="257"/>
    </row>
    <row r="250" spans="1:7" ht="12">
      <c r="A250" s="246"/>
      <c r="B250" s="246"/>
      <c r="C250" s="306"/>
      <c r="D250" s="246"/>
      <c r="E250" s="248"/>
      <c r="F250" s="248"/>
      <c r="G250" s="280"/>
    </row>
    <row r="251" spans="1:7" ht="12">
      <c r="A251" s="327" t="s">
        <v>301</v>
      </c>
      <c r="B251" s="283"/>
      <c r="C251" s="328"/>
      <c r="D251" s="247"/>
      <c r="E251" s="280"/>
      <c r="F251" s="280"/>
      <c r="G251" s="280"/>
    </row>
    <row r="252" spans="1:7" ht="12">
      <c r="A252" s="284" t="s">
        <v>1</v>
      </c>
      <c r="B252" s="285" t="s">
        <v>2</v>
      </c>
      <c r="C252" s="285" t="s">
        <v>3</v>
      </c>
      <c r="D252" s="269" t="s">
        <v>4</v>
      </c>
      <c r="E252" s="270" t="s">
        <v>6</v>
      </c>
      <c r="F252" s="270" t="s">
        <v>7</v>
      </c>
      <c r="G252" s="286" t="s">
        <v>7</v>
      </c>
    </row>
    <row r="253" spans="1:7" ht="12">
      <c r="A253" s="329">
        <v>601</v>
      </c>
      <c r="B253" s="330" t="s">
        <v>98</v>
      </c>
      <c r="C253" s="330"/>
      <c r="D253" s="331"/>
      <c r="E253" s="332"/>
      <c r="F253" s="332"/>
      <c r="G253" s="437">
        <f>SUM(F254:F255)</f>
        <v>0</v>
      </c>
    </row>
    <row r="254" spans="1:7" ht="12">
      <c r="A254" s="323"/>
      <c r="B254" s="246">
        <v>6010</v>
      </c>
      <c r="C254" s="246" t="s">
        <v>99</v>
      </c>
      <c r="D254" s="249">
        <v>1</v>
      </c>
      <c r="E254" s="248">
        <v>0</v>
      </c>
      <c r="F254" s="413">
        <f>D254*E254</f>
        <v>0</v>
      </c>
      <c r="G254" s="250"/>
    </row>
    <row r="255" spans="1:7" ht="12">
      <c r="A255" s="323"/>
      <c r="B255" s="246"/>
      <c r="C255" s="320"/>
      <c r="D255" s="247"/>
      <c r="E255" s="280"/>
      <c r="F255" s="280"/>
      <c r="G255" s="250"/>
    </row>
    <row r="256" spans="1:7" ht="12">
      <c r="A256" s="244">
        <v>602</v>
      </c>
      <c r="B256" s="246" t="s">
        <v>100</v>
      </c>
      <c r="C256" s="246"/>
      <c r="D256" s="247"/>
      <c r="E256" s="248"/>
      <c r="F256" s="248"/>
      <c r="G256" s="414">
        <f>SUM(F257:F258)</f>
        <v>0</v>
      </c>
    </row>
    <row r="257" spans="1:7" ht="12">
      <c r="A257" s="244"/>
      <c r="B257" s="246">
        <v>6024</v>
      </c>
      <c r="C257" s="246" t="s">
        <v>41</v>
      </c>
      <c r="D257" s="249">
        <v>1</v>
      </c>
      <c r="E257" s="248">
        <v>0</v>
      </c>
      <c r="F257" s="413">
        <f>D257*E257</f>
        <v>0</v>
      </c>
      <c r="G257" s="250"/>
    </row>
    <row r="258" spans="1:7" ht="12">
      <c r="A258" s="244"/>
      <c r="B258" s="246">
        <v>6029</v>
      </c>
      <c r="C258" s="246" t="s">
        <v>42</v>
      </c>
      <c r="D258" s="249">
        <v>1</v>
      </c>
      <c r="E258" s="248">
        <v>0</v>
      </c>
      <c r="F258" s="413">
        <f>E258*D258</f>
        <v>0</v>
      </c>
      <c r="G258" s="250"/>
    </row>
    <row r="259" spans="1:7" ht="12">
      <c r="A259" s="244"/>
      <c r="B259" s="246"/>
      <c r="C259" s="246"/>
      <c r="D259" s="247"/>
      <c r="E259" s="248"/>
      <c r="F259" s="248"/>
      <c r="G259" s="250"/>
    </row>
    <row r="260" spans="1:7" ht="12">
      <c r="A260" s="244">
        <v>607</v>
      </c>
      <c r="B260" s="246" t="s">
        <v>146</v>
      </c>
      <c r="C260" s="246"/>
      <c r="D260" s="145"/>
      <c r="E260" s="146"/>
      <c r="F260" s="146"/>
      <c r="G260" s="414">
        <f>SUM(F261)</f>
        <v>0</v>
      </c>
    </row>
    <row r="261" spans="1:7" ht="12">
      <c r="A261" s="244"/>
      <c r="B261" s="246">
        <v>6070</v>
      </c>
      <c r="C261" s="246" t="s">
        <v>147</v>
      </c>
      <c r="D261" s="313">
        <v>0</v>
      </c>
      <c r="E261" s="248">
        <v>0</v>
      </c>
      <c r="F261" s="413">
        <f>D261*E261</f>
        <v>0</v>
      </c>
      <c r="G261" s="333"/>
    </row>
    <row r="262" spans="1:7" ht="12">
      <c r="A262" s="244"/>
      <c r="B262" s="246"/>
      <c r="C262" s="246"/>
      <c r="D262" s="249"/>
      <c r="E262" s="248"/>
      <c r="F262" s="248"/>
      <c r="G262" s="333"/>
    </row>
    <row r="263" spans="1:7" ht="12">
      <c r="A263" s="244">
        <v>640</v>
      </c>
      <c r="B263" s="246" t="s">
        <v>148</v>
      </c>
      <c r="C263" s="246"/>
      <c r="D263" s="249"/>
      <c r="E263" s="248"/>
      <c r="F263" s="248"/>
      <c r="G263" s="414">
        <f>SUM(F264:F264)</f>
        <v>0</v>
      </c>
    </row>
    <row r="264" spans="1:7" ht="12">
      <c r="A264" s="244"/>
      <c r="B264" s="246">
        <v>6404</v>
      </c>
      <c r="C264" s="246" t="s">
        <v>149</v>
      </c>
      <c r="D264" s="334"/>
      <c r="E264" s="413">
        <f>SUM(Variables!E60:E61)</f>
        <v>0</v>
      </c>
      <c r="F264" s="413">
        <f>SUM(Variables!F60:F61)</f>
        <v>0</v>
      </c>
      <c r="G264" s="335"/>
    </row>
    <row r="265" spans="1:7" ht="12">
      <c r="A265" s="244"/>
      <c r="B265" s="246"/>
      <c r="C265" s="246"/>
      <c r="D265" s="249"/>
      <c r="E265" s="248"/>
      <c r="F265" s="248"/>
      <c r="G265" s="438"/>
    </row>
    <row r="266" spans="1:7" ht="12">
      <c r="A266" s="244">
        <v>642</v>
      </c>
      <c r="B266" s="246" t="s">
        <v>150</v>
      </c>
      <c r="C266" s="246"/>
      <c r="D266" s="249"/>
      <c r="E266" s="248"/>
      <c r="F266" s="248"/>
      <c r="G266" s="414">
        <f>F267</f>
        <v>0</v>
      </c>
    </row>
    <row r="267" spans="1:7" ht="12">
      <c r="A267" s="244"/>
      <c r="B267" s="246">
        <v>6424</v>
      </c>
      <c r="C267" s="246" t="s">
        <v>151</v>
      </c>
      <c r="D267" s="467"/>
      <c r="E267" s="413">
        <f>Variables!E69</f>
        <v>0</v>
      </c>
      <c r="F267" s="413">
        <f>Variables!F69</f>
        <v>0</v>
      </c>
      <c r="G267" s="333"/>
    </row>
    <row r="268" spans="1:7" ht="12">
      <c r="A268" s="244"/>
      <c r="B268" s="246"/>
      <c r="C268" s="246"/>
      <c r="D268" s="249"/>
      <c r="E268" s="248"/>
      <c r="F268" s="248"/>
      <c r="G268" s="333"/>
    </row>
    <row r="269" spans="1:8" ht="12">
      <c r="A269" s="244"/>
      <c r="B269" s="246"/>
      <c r="C269" s="246"/>
      <c r="D269" s="247"/>
      <c r="E269" s="248"/>
      <c r="F269" s="248"/>
      <c r="G269" s="250"/>
      <c r="H269" s="228"/>
    </row>
    <row r="270" spans="1:7" ht="12">
      <c r="A270" s="244"/>
      <c r="B270" s="261" t="s">
        <v>101</v>
      </c>
      <c r="C270" s="336"/>
      <c r="D270" s="261"/>
      <c r="E270" s="264"/>
      <c r="F270" s="264"/>
      <c r="G270" s="426">
        <f>G119</f>
        <v>0</v>
      </c>
    </row>
    <row r="271" spans="1:7" ht="12">
      <c r="A271" s="244"/>
      <c r="B271" s="246"/>
      <c r="C271" s="306"/>
      <c r="D271" s="246"/>
      <c r="E271" s="248"/>
      <c r="F271" s="248"/>
      <c r="G271" s="250"/>
    </row>
    <row r="272" spans="1:7" ht="12">
      <c r="A272" s="244"/>
      <c r="B272" s="246"/>
      <c r="C272" s="337" t="s">
        <v>102</v>
      </c>
      <c r="D272" s="224"/>
      <c r="E272" s="338"/>
      <c r="F272" s="225"/>
      <c r="G272" s="420">
        <f>SUM(G253:G270)</f>
        <v>0</v>
      </c>
    </row>
    <row r="273" spans="1:7" ht="12">
      <c r="A273" s="244"/>
      <c r="B273" s="246"/>
      <c r="C273" s="306"/>
      <c r="D273" s="246"/>
      <c r="E273" s="248"/>
      <c r="F273" s="248"/>
      <c r="G273" s="250"/>
    </row>
    <row r="274" spans="1:7" ht="12">
      <c r="A274" s="244"/>
      <c r="B274" s="246"/>
      <c r="C274" s="306"/>
      <c r="D274" s="246"/>
      <c r="E274" s="248"/>
      <c r="F274" s="248"/>
      <c r="G274" s="250"/>
    </row>
    <row r="275" spans="1:7" ht="12">
      <c r="A275" s="244">
        <v>705</v>
      </c>
      <c r="B275" s="246" t="s">
        <v>103</v>
      </c>
      <c r="C275" s="306"/>
      <c r="D275" s="465"/>
      <c r="E275" s="248"/>
      <c r="F275" s="248"/>
      <c r="G275" s="414">
        <f>F276+F277</f>
        <v>0</v>
      </c>
    </row>
    <row r="276" spans="1:7" ht="12">
      <c r="A276" s="244"/>
      <c r="B276" s="246">
        <v>7053</v>
      </c>
      <c r="C276" s="246" t="s">
        <v>104</v>
      </c>
      <c r="D276" s="313">
        <v>0</v>
      </c>
      <c r="E276" s="248">
        <v>0</v>
      </c>
      <c r="F276" s="413">
        <f>+E276*D276</f>
        <v>0</v>
      </c>
      <c r="G276" s="250"/>
    </row>
    <row r="277" spans="1:7" ht="12">
      <c r="A277" s="244"/>
      <c r="B277" s="261">
        <v>7053</v>
      </c>
      <c r="C277" s="261" t="s">
        <v>366</v>
      </c>
      <c r="D277" s="469">
        <v>0</v>
      </c>
      <c r="E277" s="264">
        <v>0</v>
      </c>
      <c r="F277" s="425">
        <f>+D277*E277</f>
        <v>0</v>
      </c>
      <c r="G277" s="265"/>
    </row>
    <row r="278" spans="1:7" ht="12">
      <c r="A278" s="244"/>
      <c r="B278" s="246"/>
      <c r="C278" s="306"/>
      <c r="D278" s="246"/>
      <c r="E278" s="248"/>
      <c r="F278" s="248"/>
      <c r="G278" s="250"/>
    </row>
    <row r="279" spans="1:7" ht="12">
      <c r="A279" s="244"/>
      <c r="B279" s="246"/>
      <c r="C279" s="337" t="s">
        <v>105</v>
      </c>
      <c r="D279" s="224"/>
      <c r="E279" s="338"/>
      <c r="F279" s="225"/>
      <c r="G279" s="420">
        <f>SUM(G275:G278)</f>
        <v>0</v>
      </c>
    </row>
    <row r="280" spans="1:7" ht="12">
      <c r="A280" s="244"/>
      <c r="B280" s="246"/>
      <c r="C280" s="306"/>
      <c r="D280" s="246"/>
      <c r="E280" s="248"/>
      <c r="F280" s="248"/>
      <c r="G280" s="250"/>
    </row>
    <row r="281" spans="1:7" ht="12.75" thickBot="1">
      <c r="A281" s="319"/>
      <c r="B281" s="319"/>
      <c r="C281" s="302" t="str">
        <f>IF(G281&gt;0,"REMANENTE POSITIVO COMEDOR","REMANENTE NEGATIVO COMEDOR")</f>
        <v>REMANENTE NEGATIVO COMEDOR</v>
      </c>
      <c r="D281" s="303"/>
      <c r="E281" s="304">
        <f>IF(ISERR(G281*100/G279),"",G281*100/G279)</f>
      </c>
      <c r="F281" s="304" t="s">
        <v>91</v>
      </c>
      <c r="G281" s="436">
        <f>G279-G272</f>
        <v>0</v>
      </c>
    </row>
    <row r="282" spans="1:7" ht="12">
      <c r="A282" s="244"/>
      <c r="B282" s="246"/>
      <c r="C282" s="320"/>
      <c r="D282" s="247"/>
      <c r="E282" s="280"/>
      <c r="F282" s="280"/>
      <c r="G282" s="250"/>
    </row>
    <row r="283" spans="1:7" ht="12">
      <c r="A283" s="244"/>
      <c r="B283" s="246"/>
      <c r="C283" s="307" t="s">
        <v>244</v>
      </c>
      <c r="D283" s="307" t="s">
        <v>44</v>
      </c>
      <c r="E283" s="308" t="s">
        <v>32</v>
      </c>
      <c r="F283" s="308" t="s">
        <v>33</v>
      </c>
      <c r="G283" s="309" t="s">
        <v>7</v>
      </c>
    </row>
    <row r="284" spans="1:7" ht="12">
      <c r="A284" s="244"/>
      <c r="B284" s="246"/>
      <c r="C284" s="310" t="s">
        <v>245</v>
      </c>
      <c r="D284" s="339">
        <v>20</v>
      </c>
      <c r="E284" s="431">
        <f>IF(ISERR(F284/D261),"",F284/D261)</f>
      </c>
      <c r="F284" s="413">
        <f>IF(ISERR(G284/D284),"",G284/D284)</f>
        <v>0</v>
      </c>
      <c r="G284" s="414">
        <f>G272</f>
        <v>0</v>
      </c>
    </row>
    <row r="285" spans="1:7" ht="12">
      <c r="A285" s="254"/>
      <c r="B285" s="255"/>
      <c r="C285" s="340"/>
      <c r="D285" s="224"/>
      <c r="E285" s="341"/>
      <c r="F285" s="341"/>
      <c r="G285" s="257"/>
    </row>
    <row r="286" spans="1:7" ht="12">
      <c r="A286" s="246"/>
      <c r="B286" s="246"/>
      <c r="C286" s="306"/>
      <c r="D286" s="246"/>
      <c r="E286" s="248"/>
      <c r="F286" s="248"/>
      <c r="G286" s="248"/>
    </row>
    <row r="287" spans="1:7" ht="12">
      <c r="A287" s="327" t="s">
        <v>302</v>
      </c>
      <c r="B287" s="283"/>
      <c r="C287" s="328"/>
      <c r="D287" s="326"/>
      <c r="E287" s="342"/>
      <c r="F287" s="280"/>
      <c r="G287" s="280"/>
    </row>
    <row r="288" spans="1:7" ht="12">
      <c r="A288" s="284" t="s">
        <v>1</v>
      </c>
      <c r="B288" s="285" t="s">
        <v>2</v>
      </c>
      <c r="C288" s="285" t="s">
        <v>3</v>
      </c>
      <c r="D288" s="269" t="s">
        <v>4</v>
      </c>
      <c r="E288" s="270" t="s">
        <v>5</v>
      </c>
      <c r="F288" s="270" t="s">
        <v>6</v>
      </c>
      <c r="G288" s="286" t="s">
        <v>7</v>
      </c>
    </row>
    <row r="289" spans="1:7" ht="12">
      <c r="A289" s="329">
        <v>62</v>
      </c>
      <c r="B289" s="330" t="s">
        <v>251</v>
      </c>
      <c r="C289" s="330"/>
      <c r="D289" s="331"/>
      <c r="E289" s="332"/>
      <c r="F289" s="332"/>
      <c r="G289" s="437">
        <f>SUM(F290:F291)</f>
        <v>0</v>
      </c>
    </row>
    <row r="290" spans="1:7" ht="12">
      <c r="A290" s="323"/>
      <c r="B290" s="246">
        <v>6231</v>
      </c>
      <c r="C290" s="246" t="s">
        <v>256</v>
      </c>
      <c r="D290" s="249">
        <v>1</v>
      </c>
      <c r="E290" s="248">
        <v>0</v>
      </c>
      <c r="F290" s="413">
        <f>D290*E290</f>
        <v>0</v>
      </c>
      <c r="G290" s="250"/>
    </row>
    <row r="291" spans="1:7" ht="12">
      <c r="A291" s="323"/>
      <c r="B291" s="246">
        <v>6252</v>
      </c>
      <c r="C291" s="246" t="s">
        <v>252</v>
      </c>
      <c r="D291" s="249">
        <v>1</v>
      </c>
      <c r="E291" s="248">
        <v>0</v>
      </c>
      <c r="F291" s="413">
        <f>D291*E291</f>
        <v>0</v>
      </c>
      <c r="G291" s="250"/>
    </row>
    <row r="292" spans="1:7" ht="12">
      <c r="A292" s="323"/>
      <c r="B292" s="246"/>
      <c r="C292" s="246"/>
      <c r="D292" s="249"/>
      <c r="E292" s="248"/>
      <c r="F292" s="260"/>
      <c r="G292" s="250"/>
    </row>
    <row r="293" spans="1:7" ht="12">
      <c r="A293" s="244">
        <v>640</v>
      </c>
      <c r="B293" s="246" t="s">
        <v>148</v>
      </c>
      <c r="C293" s="246"/>
      <c r="D293" s="249"/>
      <c r="E293" s="248"/>
      <c r="F293" s="248"/>
      <c r="G293" s="414">
        <f>SUM(F294:F294)</f>
        <v>0</v>
      </c>
    </row>
    <row r="294" spans="1:7" ht="12">
      <c r="A294" s="244"/>
      <c r="B294" s="246">
        <v>6408</v>
      </c>
      <c r="C294" s="246" t="s">
        <v>255</v>
      </c>
      <c r="D294" s="247"/>
      <c r="E294" s="413">
        <f>Variables!E67</f>
        <v>0</v>
      </c>
      <c r="F294" s="413">
        <f>Variables!F67</f>
        <v>0</v>
      </c>
      <c r="G294" s="335"/>
    </row>
    <row r="295" spans="1:7" ht="12">
      <c r="A295" s="244"/>
      <c r="B295" s="246"/>
      <c r="C295" s="246"/>
      <c r="D295" s="249"/>
      <c r="E295" s="248"/>
      <c r="F295" s="248"/>
      <c r="G295" s="333"/>
    </row>
    <row r="296" spans="1:7" ht="12">
      <c r="A296" s="244">
        <v>642</v>
      </c>
      <c r="B296" s="246" t="s">
        <v>150</v>
      </c>
      <c r="C296" s="246"/>
      <c r="D296" s="249"/>
      <c r="E296" s="248"/>
      <c r="F296" s="248"/>
      <c r="G296" s="414">
        <f>F297</f>
        <v>0</v>
      </c>
    </row>
    <row r="297" spans="1:7" ht="12">
      <c r="A297" s="244"/>
      <c r="B297" s="246">
        <v>6428</v>
      </c>
      <c r="C297" s="246" t="s">
        <v>257</v>
      </c>
      <c r="D297" s="247"/>
      <c r="E297" s="413">
        <f>Variables!E74</f>
        <v>0</v>
      </c>
      <c r="F297" s="413">
        <f>Variables!F74</f>
        <v>0</v>
      </c>
      <c r="G297" s="333"/>
    </row>
    <row r="298" spans="1:7" ht="12">
      <c r="A298" s="323"/>
      <c r="B298" s="246"/>
      <c r="C298" s="246"/>
      <c r="D298" s="247"/>
      <c r="E298" s="248"/>
      <c r="F298" s="248"/>
      <c r="G298" s="250"/>
    </row>
    <row r="299" spans="1:7" ht="12">
      <c r="A299" s="244"/>
      <c r="B299" s="246"/>
      <c r="C299" s="337" t="s">
        <v>254</v>
      </c>
      <c r="D299" s="224"/>
      <c r="E299" s="338"/>
      <c r="F299" s="225"/>
      <c r="G299" s="420">
        <f>SUM(G289:G298)</f>
        <v>0</v>
      </c>
    </row>
    <row r="300" spans="1:7" ht="12">
      <c r="A300" s="244"/>
      <c r="B300" s="246"/>
      <c r="C300" s="306"/>
      <c r="D300" s="246"/>
      <c r="E300" s="248"/>
      <c r="F300" s="248"/>
      <c r="G300" s="250"/>
    </row>
    <row r="301" spans="1:7" ht="12">
      <c r="A301" s="244"/>
      <c r="B301" s="246"/>
      <c r="C301" s="306"/>
      <c r="D301" s="246"/>
      <c r="E301" s="248"/>
      <c r="F301" s="248"/>
      <c r="G301" s="250"/>
    </row>
    <row r="302" spans="1:7" ht="12">
      <c r="A302" s="244">
        <v>705</v>
      </c>
      <c r="B302" s="246" t="s">
        <v>258</v>
      </c>
      <c r="C302" s="306"/>
      <c r="D302" s="246"/>
      <c r="E302" s="248"/>
      <c r="F302" s="248"/>
      <c r="G302" s="414">
        <f>SUM(F303:F304)</f>
        <v>0</v>
      </c>
    </row>
    <row r="303" spans="1:7" ht="12">
      <c r="A303" s="244"/>
      <c r="B303" s="246">
        <v>7059</v>
      </c>
      <c r="C303" s="246" t="s">
        <v>260</v>
      </c>
      <c r="D303" s="249">
        <v>1</v>
      </c>
      <c r="E303" s="248">
        <v>0</v>
      </c>
      <c r="F303" s="413">
        <f>E303*D303</f>
        <v>0</v>
      </c>
      <c r="G303" s="250"/>
    </row>
    <row r="304" spans="1:7" ht="12">
      <c r="A304" s="244"/>
      <c r="B304" s="246">
        <v>7059</v>
      </c>
      <c r="C304" s="246" t="s">
        <v>259</v>
      </c>
      <c r="D304" s="249">
        <v>1</v>
      </c>
      <c r="E304" s="248">
        <v>0</v>
      </c>
      <c r="F304" s="413">
        <f>E304*D304</f>
        <v>0</v>
      </c>
      <c r="G304" s="250"/>
    </row>
    <row r="305" spans="1:7" ht="12">
      <c r="A305" s="244"/>
      <c r="B305" s="246"/>
      <c r="C305" s="306"/>
      <c r="D305" s="246"/>
      <c r="E305" s="248"/>
      <c r="F305" s="248"/>
      <c r="G305" s="250"/>
    </row>
    <row r="306" spans="1:7" ht="12">
      <c r="A306" s="244"/>
      <c r="B306" s="246"/>
      <c r="C306" s="337" t="s">
        <v>253</v>
      </c>
      <c r="D306" s="224"/>
      <c r="E306" s="338"/>
      <c r="F306" s="225"/>
      <c r="G306" s="420">
        <f>SUM(G302:G305)</f>
        <v>0</v>
      </c>
    </row>
    <row r="307" spans="1:7" ht="12">
      <c r="A307" s="244"/>
      <c r="B307" s="246"/>
      <c r="C307" s="306"/>
      <c r="D307" s="246"/>
      <c r="E307" s="248"/>
      <c r="F307" s="248"/>
      <c r="G307" s="250"/>
    </row>
    <row r="308" spans="1:7" ht="12.75" thickBot="1">
      <c r="A308" s="319"/>
      <c r="B308" s="319"/>
      <c r="C308" s="302"/>
      <c r="D308" s="302" t="str">
        <f>IF(G308&gt;0,"REMANENTE POSITIVO OTROS SERV.COMPLEM.","REMANENTE NEGATIVO OTROS SERV.COMPLEM.")</f>
        <v>REMANENTE NEGATIVO OTROS SERV.COMPLEM.</v>
      </c>
      <c r="E308" s="304">
        <f>IF(ISERR(G308*100/G306),"",G308*100/G306)</f>
      </c>
      <c r="F308" s="304" t="s">
        <v>91</v>
      </c>
      <c r="G308" s="436">
        <f>G306-G299</f>
        <v>0</v>
      </c>
    </row>
    <row r="309" spans="1:7" ht="12">
      <c r="A309" s="244"/>
      <c r="B309" s="246"/>
      <c r="C309" s="320"/>
      <c r="D309" s="247"/>
      <c r="E309" s="280"/>
      <c r="F309" s="280"/>
      <c r="G309" s="250"/>
    </row>
    <row r="310" spans="1:7" ht="12">
      <c r="A310" s="343"/>
      <c r="B310" s="344"/>
      <c r="C310" s="322" t="s">
        <v>261</v>
      </c>
      <c r="D310" s="307" t="s">
        <v>44</v>
      </c>
      <c r="E310" s="308" t="s">
        <v>32</v>
      </c>
      <c r="F310" s="308" t="s">
        <v>33</v>
      </c>
      <c r="G310" s="309" t="s">
        <v>7</v>
      </c>
    </row>
    <row r="311" spans="1:7" ht="12">
      <c r="A311" s="244"/>
      <c r="B311" s="246"/>
      <c r="C311" s="310" t="s">
        <v>262</v>
      </c>
      <c r="D311" s="339">
        <v>50</v>
      </c>
      <c r="E311" s="431">
        <f>IF(ISERR(F311/Variables!D66),"",F311/Variables!D66)</f>
        <v>0</v>
      </c>
      <c r="F311" s="413">
        <f>IF(ISERR(G311/D311),"",G311/D311)</f>
        <v>0</v>
      </c>
      <c r="G311" s="414">
        <f>G299</f>
        <v>0</v>
      </c>
    </row>
    <row r="312" spans="1:7" ht="12">
      <c r="A312" s="254"/>
      <c r="B312" s="255"/>
      <c r="C312" s="340"/>
      <c r="D312" s="224"/>
      <c r="E312" s="341"/>
      <c r="F312" s="341"/>
      <c r="G312" s="257"/>
    </row>
    <row r="313" spans="1:7" ht="12">
      <c r="A313" s="246"/>
      <c r="B313" s="246"/>
      <c r="C313" s="306"/>
      <c r="D313" s="246"/>
      <c r="E313" s="248"/>
      <c r="F313" s="248"/>
      <c r="G313" s="248"/>
    </row>
    <row r="314" spans="1:7" ht="12">
      <c r="A314" s="327" t="s">
        <v>371</v>
      </c>
      <c r="B314" s="283"/>
      <c r="C314" s="328"/>
      <c r="D314" s="326"/>
      <c r="E314" s="327"/>
      <c r="F314" s="327"/>
      <c r="G314" s="280"/>
    </row>
    <row r="315" spans="1:7" ht="12">
      <c r="A315" s="284" t="s">
        <v>1</v>
      </c>
      <c r="B315" s="285" t="s">
        <v>2</v>
      </c>
      <c r="C315" s="285" t="s">
        <v>3</v>
      </c>
      <c r="D315" s="269" t="s">
        <v>4</v>
      </c>
      <c r="E315" s="270" t="s">
        <v>5</v>
      </c>
      <c r="F315" s="270" t="s">
        <v>6</v>
      </c>
      <c r="G315" s="286" t="s">
        <v>7</v>
      </c>
    </row>
    <row r="316" spans="1:7" ht="12">
      <c r="A316" s="329">
        <v>600</v>
      </c>
      <c r="B316" s="330" t="s">
        <v>356</v>
      </c>
      <c r="C316" s="330"/>
      <c r="D316" s="331"/>
      <c r="E316" s="332"/>
      <c r="F316" s="332"/>
      <c r="G316" s="437">
        <f>SUM(F317:F323)</f>
        <v>0</v>
      </c>
    </row>
    <row r="317" spans="1:7" ht="12">
      <c r="A317" s="323"/>
      <c r="B317" s="246">
        <v>6000</v>
      </c>
      <c r="C317" s="246" t="s">
        <v>107</v>
      </c>
      <c r="D317" s="249">
        <v>1</v>
      </c>
      <c r="E317" s="248"/>
      <c r="F317" s="413">
        <f>D317*E317</f>
        <v>0</v>
      </c>
      <c r="G317" s="250"/>
    </row>
    <row r="318" spans="1:7" ht="12">
      <c r="A318" s="323"/>
      <c r="B318" s="246">
        <v>6001</v>
      </c>
      <c r="C318" s="246" t="s">
        <v>246</v>
      </c>
      <c r="D318" s="249">
        <v>1</v>
      </c>
      <c r="E318" s="248"/>
      <c r="F318" s="413">
        <f>D318*E318</f>
        <v>0</v>
      </c>
      <c r="G318" s="250"/>
    </row>
    <row r="319" spans="1:7" ht="12">
      <c r="A319" s="323"/>
      <c r="B319" s="246">
        <v>6002</v>
      </c>
      <c r="C319" s="246" t="s">
        <v>355</v>
      </c>
      <c r="D319" s="249">
        <v>1</v>
      </c>
      <c r="E319" s="248"/>
      <c r="F319" s="413">
        <f>D319*E319</f>
        <v>0</v>
      </c>
      <c r="G319" s="250"/>
    </row>
    <row r="320" spans="1:7" ht="12">
      <c r="A320" s="323"/>
      <c r="B320" s="246"/>
      <c r="C320" s="246"/>
      <c r="D320" s="249"/>
      <c r="E320" s="248"/>
      <c r="F320" s="482"/>
      <c r="G320" s="250"/>
    </row>
    <row r="321" spans="1:7" ht="12">
      <c r="A321" s="246">
        <v>621</v>
      </c>
      <c r="B321" s="246" t="s">
        <v>367</v>
      </c>
      <c r="C321" s="246"/>
      <c r="D321" s="249"/>
      <c r="E321" s="248"/>
      <c r="F321" s="482"/>
      <c r="G321" s="414">
        <f>+F322</f>
        <v>0</v>
      </c>
    </row>
    <row r="322" spans="1:7" ht="12">
      <c r="A322" s="323"/>
      <c r="B322" s="246">
        <v>6212</v>
      </c>
      <c r="C322" s="246" t="s">
        <v>368</v>
      </c>
      <c r="D322" s="249">
        <v>1</v>
      </c>
      <c r="E322" s="248"/>
      <c r="F322" s="413">
        <f>D322*E322</f>
        <v>0</v>
      </c>
      <c r="G322" s="250"/>
    </row>
    <row r="323" spans="1:7" ht="12">
      <c r="A323" s="323"/>
      <c r="B323" s="246"/>
      <c r="C323" s="246"/>
      <c r="D323" s="247"/>
      <c r="E323" s="248"/>
      <c r="F323" s="248"/>
      <c r="G323" s="250"/>
    </row>
    <row r="324" spans="1:7" ht="12">
      <c r="A324" s="244"/>
      <c r="B324" s="246"/>
      <c r="C324" s="337" t="s">
        <v>372</v>
      </c>
      <c r="D324" s="224"/>
      <c r="E324" s="338"/>
      <c r="F324" s="225"/>
      <c r="G324" s="420">
        <f>SUM(G316:G323)</f>
        <v>0</v>
      </c>
    </row>
    <row r="325" spans="1:7" ht="12">
      <c r="A325" s="244"/>
      <c r="B325" s="246"/>
      <c r="C325" s="306"/>
      <c r="D325" s="246"/>
      <c r="E325" s="248"/>
      <c r="F325" s="248"/>
      <c r="G325" s="250"/>
    </row>
    <row r="326" spans="1:7" ht="12">
      <c r="A326" s="244"/>
      <c r="B326" s="246"/>
      <c r="C326" s="306"/>
      <c r="D326" s="246"/>
      <c r="E326" s="248"/>
      <c r="F326" s="248"/>
      <c r="G326" s="250"/>
    </row>
    <row r="327" spans="1:7" ht="12">
      <c r="A327" s="244">
        <v>700</v>
      </c>
      <c r="B327" s="246" t="s">
        <v>357</v>
      </c>
      <c r="C327" s="306"/>
      <c r="D327" s="246"/>
      <c r="E327" s="248"/>
      <c r="F327" s="248"/>
      <c r="G327" s="414">
        <f>SUM(F328:F334)</f>
        <v>0</v>
      </c>
    </row>
    <row r="328" spans="1:7" ht="12">
      <c r="A328" s="244"/>
      <c r="B328" s="246">
        <v>7000</v>
      </c>
      <c r="C328" s="246" t="s">
        <v>93</v>
      </c>
      <c r="D328" s="249">
        <v>1</v>
      </c>
      <c r="E328" s="248"/>
      <c r="F328" s="413">
        <f>E328*D328</f>
        <v>0</v>
      </c>
      <c r="G328" s="250"/>
    </row>
    <row r="329" spans="1:7" ht="12">
      <c r="A329" s="244"/>
      <c r="B329" s="246">
        <v>7001</v>
      </c>
      <c r="C329" s="246" t="s">
        <v>247</v>
      </c>
      <c r="D329" s="249">
        <v>1</v>
      </c>
      <c r="E329" s="248"/>
      <c r="F329" s="413">
        <f>E329*D329</f>
        <v>0</v>
      </c>
      <c r="G329" s="250"/>
    </row>
    <row r="330" spans="1:7" ht="12">
      <c r="A330" s="244"/>
      <c r="B330" s="246">
        <v>7002</v>
      </c>
      <c r="C330" s="246" t="s">
        <v>358</v>
      </c>
      <c r="D330" s="249">
        <v>1</v>
      </c>
      <c r="E330" s="248"/>
      <c r="F330" s="413">
        <f>E330*D330</f>
        <v>0</v>
      </c>
      <c r="G330" s="250"/>
    </row>
    <row r="331" spans="1:7" ht="12">
      <c r="A331" s="244"/>
      <c r="B331" s="246"/>
      <c r="C331" s="246"/>
      <c r="D331" s="249"/>
      <c r="E331" s="248"/>
      <c r="F331" s="482"/>
      <c r="G331" s="250"/>
    </row>
    <row r="332" spans="1:7" ht="12">
      <c r="A332" s="244">
        <v>705</v>
      </c>
      <c r="B332" s="246" t="s">
        <v>258</v>
      </c>
      <c r="C332" s="246"/>
      <c r="D332" s="249"/>
      <c r="E332" s="248"/>
      <c r="F332" s="482"/>
      <c r="G332" s="414">
        <f>+F333</f>
        <v>0</v>
      </c>
    </row>
    <row r="333" spans="1:7" ht="12">
      <c r="A333" s="244"/>
      <c r="B333" s="246">
        <v>7056</v>
      </c>
      <c r="C333" s="246" t="s">
        <v>369</v>
      </c>
      <c r="D333" s="249">
        <v>1</v>
      </c>
      <c r="E333" s="248"/>
      <c r="F333" s="413">
        <f>E333*D333</f>
        <v>0</v>
      </c>
      <c r="G333" s="250"/>
    </row>
    <row r="334" spans="1:7" ht="12">
      <c r="A334" s="244"/>
      <c r="B334" s="246"/>
      <c r="C334" s="306"/>
      <c r="D334" s="246"/>
      <c r="E334" s="248"/>
      <c r="F334" s="248"/>
      <c r="G334" s="250"/>
    </row>
    <row r="335" spans="1:7" ht="12">
      <c r="A335" s="244"/>
      <c r="B335" s="246"/>
      <c r="C335" s="337" t="s">
        <v>373</v>
      </c>
      <c r="D335" s="224"/>
      <c r="E335" s="338"/>
      <c r="F335" s="225"/>
      <c r="G335" s="420">
        <f>SUM(G327:G334)</f>
        <v>0</v>
      </c>
    </row>
    <row r="336" spans="1:7" ht="12">
      <c r="A336" s="244"/>
      <c r="B336" s="246"/>
      <c r="C336" s="306"/>
      <c r="D336" s="246"/>
      <c r="E336" s="248"/>
      <c r="F336" s="248"/>
      <c r="G336" s="250"/>
    </row>
    <row r="337" spans="1:7" ht="12.75" thickBot="1">
      <c r="A337" s="319" t="str">
        <f>IF(G337&gt;0,"REMANENTE POSITIVO VENTA LIBROS, MATERIAL, UNIFORMES Y RENTING TABLETS","REMANENTE NEGATIVO VENTA LIBROS, MATERIAL, UNIFORMES Y RENTING TABLETS")</f>
        <v>REMANENTE NEGATIVO VENTA LIBROS, MATERIAL, UNIFORMES Y RENTING TABLETS</v>
      </c>
      <c r="B337" s="319"/>
      <c r="C337" s="302"/>
      <c r="D337" s="303"/>
      <c r="E337" s="435">
        <f>IF(ISERR(G337*100/G335),"",G337*100/G335)</f>
      </c>
      <c r="F337" s="304" t="s">
        <v>91</v>
      </c>
      <c r="G337" s="436">
        <f>G335-G324</f>
        <v>0</v>
      </c>
    </row>
    <row r="338" spans="1:7" ht="12">
      <c r="A338" s="244"/>
      <c r="B338" s="246"/>
      <c r="C338" s="320"/>
      <c r="D338" s="247"/>
      <c r="E338" s="280"/>
      <c r="F338" s="280"/>
      <c r="G338" s="250"/>
    </row>
    <row r="339" spans="1:7" ht="12">
      <c r="A339" s="254"/>
      <c r="B339" s="255"/>
      <c r="C339" s="340"/>
      <c r="D339" s="224"/>
      <c r="E339" s="341"/>
      <c r="F339" s="341"/>
      <c r="G339" s="257"/>
    </row>
    <row r="340" spans="1:7" ht="12">
      <c r="A340" s="246"/>
      <c r="B340" s="246"/>
      <c r="C340" s="306"/>
      <c r="D340" s="246"/>
      <c r="E340" s="248"/>
      <c r="F340" s="248"/>
      <c r="G340" s="345"/>
    </row>
    <row r="341" spans="1:7" ht="12.75">
      <c r="A341" s="149"/>
      <c r="B341" s="149"/>
      <c r="C341" s="149"/>
      <c r="D341" s="149"/>
      <c r="G341" s="280"/>
    </row>
    <row r="342" spans="1:7" ht="12">
      <c r="A342" s="346" t="s">
        <v>71</v>
      </c>
      <c r="D342" s="221"/>
      <c r="F342" s="347" t="s">
        <v>36</v>
      </c>
      <c r="G342" s="347" t="s">
        <v>37</v>
      </c>
    </row>
    <row r="343" spans="1:7" ht="12">
      <c r="A343" s="348"/>
      <c r="B343" s="349" t="s">
        <v>3</v>
      </c>
      <c r="C343" s="349"/>
      <c r="D343" s="350"/>
      <c r="E343" s="351"/>
      <c r="F343" s="352" t="s">
        <v>63</v>
      </c>
      <c r="G343" s="286" t="s">
        <v>64</v>
      </c>
    </row>
    <row r="344" spans="1:7" ht="12">
      <c r="A344" s="244"/>
      <c r="B344" s="246"/>
      <c r="C344" s="246"/>
      <c r="D344" s="246"/>
      <c r="E344" s="353"/>
      <c r="F344" s="354"/>
      <c r="G344" s="355"/>
    </row>
    <row r="345" spans="1:7" ht="12">
      <c r="A345" s="244" t="s">
        <v>248</v>
      </c>
      <c r="B345" s="283" t="str">
        <f>IF(F345&lt;G345,"Remanente Negativo de INFANTIL 1º CICLO","Remanente Positivo de INFANTIL 1º CICLO")</f>
        <v>Remanente Positivo de INFANTIL 1º CICLO</v>
      </c>
      <c r="C345" s="283"/>
      <c r="D345" s="283"/>
      <c r="E345" s="356"/>
      <c r="F345" s="471">
        <f>IF($G153&lt;0,-$G153,"")</f>
      </c>
      <c r="G345" s="439">
        <f>IF($G153&gt;0,$G153,"")</f>
      </c>
    </row>
    <row r="346" spans="1:7" ht="12">
      <c r="A346" s="244" t="s">
        <v>40</v>
      </c>
      <c r="B346" s="283" t="str">
        <f>IF(F346&lt;G346,"Remanente Negativo de INF,PRIM,EE,ESO","Remanente Positivo de INF,PRIM,EE,ESO")</f>
        <v>Remanente Positivo de INF,PRIM,EE,ESO</v>
      </c>
      <c r="C346" s="283"/>
      <c r="D346" s="283"/>
      <c r="E346" s="356"/>
      <c r="F346" s="471">
        <f>IF($G177&lt;0,-$G177,"")</f>
      </c>
      <c r="G346" s="439">
        <f>IF($G177&gt;0,$G177,"")</f>
        <v>119888.5</v>
      </c>
    </row>
    <row r="347" spans="1:7" ht="12">
      <c r="A347" s="244" t="s">
        <v>249</v>
      </c>
      <c r="B347" s="283" t="str">
        <f>IF(F347&lt;G347,"Remanente Negativo de BACHILLERATO Y CCFF","Remanente Positivo de BACHILLERATO Y CCFF")</f>
        <v>Remanente Positivo de BACHILLERATO Y CCFF</v>
      </c>
      <c r="C347" s="283"/>
      <c r="D347" s="283"/>
      <c r="E347" s="356"/>
      <c r="F347" s="471">
        <f>IF($G212&lt;0,-$G212,"")</f>
      </c>
      <c r="G347" s="439">
        <f>IF($G212&gt;0,$G212,"")</f>
      </c>
    </row>
    <row r="348" spans="1:7" ht="12">
      <c r="A348" s="244" t="s">
        <v>250</v>
      </c>
      <c r="B348" s="283" t="str">
        <f>IF(F348&lt;G348,"Remanente Negativo de ACT. EXTRAESCOLARES","Remanente Positivo de ACT. EXTRAESCOLARES")</f>
        <v>Remanente Positivo de ACT. EXTRAESCOLARES</v>
      </c>
      <c r="C348" s="283"/>
      <c r="D348" s="283"/>
      <c r="E348" s="356"/>
      <c r="F348" s="471">
        <f>IF($G245&lt;0,-$G245,"")</f>
      </c>
      <c r="G348" s="439">
        <f>IF($G245&gt;0,$G245,"")</f>
      </c>
    </row>
    <row r="349" spans="1:7" ht="12">
      <c r="A349" s="244" t="s">
        <v>92</v>
      </c>
      <c r="B349" s="283" t="str">
        <f>IF(F349&lt;G349,"Remanente Negativo de COMEDOR","Remanente Positivo de COMEDOR")</f>
        <v>Remanente Positivo de COMEDOR</v>
      </c>
      <c r="C349" s="283"/>
      <c r="D349" s="283"/>
      <c r="E349" s="356"/>
      <c r="F349" s="471">
        <f>IF($G281&lt;0,-$G281,"")</f>
      </c>
      <c r="G349" s="439">
        <f>IF($G281&gt;0,$G281,"")</f>
      </c>
    </row>
    <row r="350" spans="1:7" ht="12">
      <c r="A350" s="244" t="s">
        <v>96</v>
      </c>
      <c r="B350" s="283" t="str">
        <f>IF(F350&lt;G350,"Remanente Negativo de OTROS SERV.COMPLEMENTARIOS","Remanente Positivo de OTROS SERV.COMPLEMENTARIOS")</f>
        <v>Remanente Positivo de OTROS SERV.COMPLEMENTARIOS</v>
      </c>
      <c r="C350" s="283"/>
      <c r="D350" s="283"/>
      <c r="E350" s="356"/>
      <c r="F350" s="471">
        <f>IF($G308&lt;0,-$G308,"")</f>
      </c>
      <c r="G350" s="439">
        <f>IF($G308&gt;0,$G308,"")</f>
      </c>
    </row>
    <row r="351" spans="1:7" ht="12">
      <c r="A351" s="244" t="s">
        <v>113</v>
      </c>
      <c r="B351" s="357" t="str">
        <f>IF(F351&lt;G351,"Remanente Negativo de LIBROS, MATERIAL, UNIFORMES Y RENTING TABLETS","Remanente Positivo de LIBROS, MATERIAL, UNIFORMES Y RENTING TABLETS")</f>
        <v>Remanente Positivo de LIBROS, MATERIAL, UNIFORMES Y RENTING TABLETS</v>
      </c>
      <c r="C351" s="357"/>
      <c r="D351" s="358"/>
      <c r="E351" s="359"/>
      <c r="F351" s="472">
        <f>IF($G337&lt;0,-$G337,"")</f>
      </c>
      <c r="G351" s="440">
        <f>IF($G337&gt;0,$G337,"")</f>
      </c>
    </row>
    <row r="352" spans="1:7" ht="15" customHeight="1">
      <c r="A352" s="244"/>
      <c r="B352" s="246"/>
      <c r="C352" s="246"/>
      <c r="D352" s="297"/>
      <c r="E352" s="360"/>
      <c r="F352" s="361"/>
      <c r="G352" s="355"/>
    </row>
    <row r="353" spans="1:8" ht="15" customHeight="1" thickBot="1">
      <c r="A353" s="244"/>
      <c r="B353" s="362" t="s">
        <v>65</v>
      </c>
      <c r="C353" s="363"/>
      <c r="D353" s="364"/>
      <c r="E353" s="365"/>
      <c r="F353" s="473">
        <f>SUM(F344:F351)</f>
        <v>0</v>
      </c>
      <c r="G353" s="441">
        <f>SUM(G344:G351)</f>
        <v>119888.5</v>
      </c>
      <c r="H353" s="229"/>
    </row>
    <row r="354" spans="1:8" ht="15" customHeight="1">
      <c r="A354" s="244"/>
      <c r="B354" s="281"/>
      <c r="C354" s="246"/>
      <c r="D354" s="297"/>
      <c r="E354" s="260"/>
      <c r="F354" s="366"/>
      <c r="G354" s="367"/>
      <c r="H354" s="229"/>
    </row>
    <row r="355" spans="1:8" ht="15" customHeight="1">
      <c r="A355" s="275" t="s">
        <v>305</v>
      </c>
      <c r="B355" s="281"/>
      <c r="C355" s="246"/>
      <c r="D355" s="297"/>
      <c r="E355" s="260"/>
      <c r="F355" s="366"/>
      <c r="G355" s="367"/>
      <c r="H355" s="229"/>
    </row>
    <row r="356" spans="1:7" ht="15" customHeight="1">
      <c r="A356" s="244">
        <v>671</v>
      </c>
      <c r="B356" s="221" t="s">
        <v>307</v>
      </c>
      <c r="C356" s="246"/>
      <c r="D356" s="368"/>
      <c r="E356" s="369"/>
      <c r="F356" s="366">
        <v>0</v>
      </c>
      <c r="G356" s="355"/>
    </row>
    <row r="357" spans="1:7" ht="15" customHeight="1">
      <c r="A357" s="244">
        <v>678</v>
      </c>
      <c r="B357" s="246" t="s">
        <v>306</v>
      </c>
      <c r="C357" s="246"/>
      <c r="D357" s="368"/>
      <c r="E357" s="369"/>
      <c r="F357" s="366">
        <v>0</v>
      </c>
      <c r="G357" s="355"/>
    </row>
    <row r="358" spans="1:7" ht="15" customHeight="1">
      <c r="A358" s="244">
        <v>721</v>
      </c>
      <c r="B358" s="246" t="s">
        <v>115</v>
      </c>
      <c r="C358" s="252"/>
      <c r="D358" s="371"/>
      <c r="E358" s="354"/>
      <c r="F358" s="354"/>
      <c r="G358" s="355">
        <v>0</v>
      </c>
    </row>
    <row r="359" spans="1:7" ht="15" customHeight="1">
      <c r="A359" s="244">
        <v>74</v>
      </c>
      <c r="B359" s="246" t="s">
        <v>180</v>
      </c>
      <c r="C359" s="246"/>
      <c r="D359" s="368"/>
      <c r="E359" s="369"/>
      <c r="F359" s="370"/>
      <c r="G359" s="355">
        <v>0</v>
      </c>
    </row>
    <row r="360" spans="1:7" ht="15" customHeight="1">
      <c r="A360" s="244">
        <v>747</v>
      </c>
      <c r="B360" s="246" t="s">
        <v>123</v>
      </c>
      <c r="C360" s="246"/>
      <c r="D360" s="368"/>
      <c r="E360" s="369"/>
      <c r="F360" s="370"/>
      <c r="G360" s="355">
        <v>0</v>
      </c>
    </row>
    <row r="361" spans="1:7" ht="15" customHeight="1">
      <c r="A361" s="244">
        <v>75</v>
      </c>
      <c r="B361" s="246" t="s">
        <v>359</v>
      </c>
      <c r="C361" s="246"/>
      <c r="D361" s="368"/>
      <c r="E361" s="369"/>
      <c r="F361" s="370"/>
      <c r="G361" s="355">
        <v>0</v>
      </c>
    </row>
    <row r="362" spans="1:7" ht="15" customHeight="1">
      <c r="A362" s="244">
        <v>769</v>
      </c>
      <c r="B362" s="246" t="s">
        <v>114</v>
      </c>
      <c r="C362" s="246"/>
      <c r="D362" s="368"/>
      <c r="E362" s="369"/>
      <c r="F362" s="370"/>
      <c r="G362" s="355">
        <v>0</v>
      </c>
    </row>
    <row r="363" spans="1:7" ht="15" customHeight="1">
      <c r="A363" s="244">
        <v>778</v>
      </c>
      <c r="B363" s="246" t="s">
        <v>309</v>
      </c>
      <c r="C363" s="252"/>
      <c r="D363" s="372"/>
      <c r="E363" s="373"/>
      <c r="F363" s="354"/>
      <c r="G363" s="355">
        <v>0</v>
      </c>
    </row>
    <row r="364" spans="1:7" ht="15" customHeight="1">
      <c r="A364" s="374">
        <v>520</v>
      </c>
      <c r="B364" s="374" t="s">
        <v>288</v>
      </c>
      <c r="C364" s="375"/>
      <c r="D364" s="478"/>
      <c r="E364" s="476"/>
      <c r="F364" s="474">
        <f>Variables!F80</f>
        <v>0</v>
      </c>
      <c r="G364" s="378"/>
    </row>
    <row r="365" spans="1:7" ht="15" customHeight="1">
      <c r="A365" s="374" t="s">
        <v>291</v>
      </c>
      <c r="B365" s="374" t="s">
        <v>289</v>
      </c>
      <c r="C365" s="374"/>
      <c r="D365" s="477"/>
      <c r="E365" s="477"/>
      <c r="F365" s="475">
        <v>0</v>
      </c>
      <c r="G365" s="378"/>
    </row>
    <row r="366" spans="1:9" ht="15" customHeight="1">
      <c r="A366" s="244"/>
      <c r="B366" s="246"/>
      <c r="C366" s="252"/>
      <c r="D366" s="372"/>
      <c r="E366" s="373"/>
      <c r="F366" s="354"/>
      <c r="G366" s="355"/>
      <c r="I366" s="229"/>
    </row>
    <row r="367" spans="1:8" ht="15" customHeight="1" thickBot="1">
      <c r="A367" s="244"/>
      <c r="B367" s="362" t="s">
        <v>119</v>
      </c>
      <c r="C367" s="363"/>
      <c r="D367" s="364"/>
      <c r="E367" s="365"/>
      <c r="F367" s="473">
        <f>SUM(F356:F363)</f>
        <v>0</v>
      </c>
      <c r="G367" s="441">
        <f>SUM(G356:G363)</f>
        <v>0</v>
      </c>
      <c r="H367" s="229"/>
    </row>
    <row r="368" spans="1:8" ht="15" customHeight="1">
      <c r="A368" s="244"/>
      <c r="B368" s="246"/>
      <c r="C368" s="252"/>
      <c r="D368" s="246"/>
      <c r="E368" s="248"/>
      <c r="F368" s="248"/>
      <c r="G368" s="355"/>
      <c r="H368" s="229"/>
    </row>
    <row r="369" spans="1:8" ht="15" customHeight="1" thickBot="1">
      <c r="A369" s="244"/>
      <c r="B369" s="379" t="s">
        <v>79</v>
      </c>
      <c r="C369" s="380"/>
      <c r="D369" s="380"/>
      <c r="E369" s="381"/>
      <c r="F369" s="442"/>
      <c r="G369" s="443">
        <f>G353+G367-F353-F367</f>
        <v>119888.5</v>
      </c>
      <c r="H369" s="229"/>
    </row>
    <row r="370" spans="1:7" ht="15" customHeight="1">
      <c r="A370" s="244"/>
      <c r="B370" s="246"/>
      <c r="C370" s="252"/>
      <c r="D370" s="372"/>
      <c r="E370" s="373"/>
      <c r="F370" s="444"/>
      <c r="G370" s="445"/>
    </row>
    <row r="371" spans="1:8" ht="15" customHeight="1" thickBot="1">
      <c r="A371" s="244"/>
      <c r="B371" s="379" t="s">
        <v>66</v>
      </c>
      <c r="C371" s="380"/>
      <c r="D371" s="382"/>
      <c r="E371" s="383"/>
      <c r="F371" s="446">
        <f>F353+F367+F364+F365</f>
        <v>0</v>
      </c>
      <c r="G371" s="443">
        <f>G353+G367+G364+G365</f>
        <v>119888.5</v>
      </c>
      <c r="H371" s="229"/>
    </row>
    <row r="372" spans="1:7" ht="15" customHeight="1" thickBot="1">
      <c r="A372" s="244"/>
      <c r="B372" s="246"/>
      <c r="C372" s="384"/>
      <c r="D372" s="247"/>
      <c r="E372" s="248"/>
      <c r="F372" s="447"/>
      <c r="G372" s="445"/>
    </row>
    <row r="373" spans="1:7" ht="15" customHeight="1" thickBot="1" thickTop="1">
      <c r="A373" s="244"/>
      <c r="B373" s="384"/>
      <c r="C373" s="385"/>
      <c r="D373" s="386"/>
      <c r="E373" s="387" t="str">
        <f>IF(G369&lt;0,"Obligaciones que faltan cubrir","Remanente pendiente de aplicación")</f>
        <v>Remanente pendiente de aplicación</v>
      </c>
      <c r="F373" s="448">
        <f>IF(G371-F371&lt;0,F371-G371,"")</f>
      </c>
      <c r="G373" s="449">
        <f>IF(G371-F371&gt;0,G371-F371,"")</f>
        <v>119888.5</v>
      </c>
    </row>
    <row r="374" spans="1:7" ht="15" customHeight="1" thickTop="1">
      <c r="A374" s="254"/>
      <c r="B374" s="255"/>
      <c r="C374" s="255"/>
      <c r="D374" s="224"/>
      <c r="E374" s="225"/>
      <c r="F374" s="225"/>
      <c r="G374" s="257"/>
    </row>
    <row r="375" ht="12.75">
      <c r="A375" s="388" t="str">
        <f>Variables!C3</f>
        <v>XXX</v>
      </c>
    </row>
    <row r="377" ht="12">
      <c r="A377" s="389" t="s">
        <v>72</v>
      </c>
    </row>
    <row r="378" spans="1:7" ht="12.75">
      <c r="A378" s="390" t="s">
        <v>1</v>
      </c>
      <c r="B378" s="391"/>
      <c r="C378" s="392" t="s">
        <v>3</v>
      </c>
      <c r="D378" s="393"/>
      <c r="E378" s="394"/>
      <c r="F378" s="308" t="s">
        <v>72</v>
      </c>
      <c r="G378" s="395"/>
    </row>
    <row r="379" spans="1:7" ht="12.75">
      <c r="A379" s="396">
        <v>600</v>
      </c>
      <c r="B379" s="397" t="s">
        <v>360</v>
      </c>
      <c r="C379" s="240"/>
      <c r="D379" s="241"/>
      <c r="E379" s="242"/>
      <c r="F379" s="458">
        <f>G316</f>
        <v>0</v>
      </c>
      <c r="G379" s="395"/>
    </row>
    <row r="380" spans="1:7" ht="12.75">
      <c r="A380" s="372">
        <v>601</v>
      </c>
      <c r="B380" s="246" t="s">
        <v>83</v>
      </c>
      <c r="C380" s="246"/>
      <c r="D380" s="247"/>
      <c r="E380" s="248"/>
      <c r="F380" s="459">
        <f>G253</f>
        <v>0</v>
      </c>
      <c r="G380" s="395"/>
    </row>
    <row r="381" spans="1:6" ht="12">
      <c r="A381" s="372">
        <v>602</v>
      </c>
      <c r="B381" s="246" t="s">
        <v>67</v>
      </c>
      <c r="C381" s="246"/>
      <c r="D381" s="247"/>
      <c r="E381" s="248"/>
      <c r="F381" s="459">
        <f>G11</f>
        <v>0</v>
      </c>
    </row>
    <row r="382" spans="1:6" ht="12">
      <c r="A382" s="372">
        <v>602</v>
      </c>
      <c r="B382" s="246" t="s">
        <v>285</v>
      </c>
      <c r="C382" s="246"/>
      <c r="D382" s="247"/>
      <c r="E382" s="248"/>
      <c r="F382" s="459">
        <f>G129</f>
        <v>0</v>
      </c>
    </row>
    <row r="383" spans="1:6" ht="12">
      <c r="A383" s="372">
        <v>602</v>
      </c>
      <c r="B383" s="246" t="s">
        <v>287</v>
      </c>
      <c r="C383" s="246"/>
      <c r="D383" s="247"/>
      <c r="E383" s="248"/>
      <c r="F383" s="459">
        <f>G186</f>
        <v>0</v>
      </c>
    </row>
    <row r="384" spans="1:6" ht="12">
      <c r="A384" s="372">
        <v>602</v>
      </c>
      <c r="B384" s="246" t="s">
        <v>280</v>
      </c>
      <c r="C384" s="246"/>
      <c r="D384" s="247"/>
      <c r="E384" s="248"/>
      <c r="F384" s="459">
        <f>G221</f>
        <v>0</v>
      </c>
    </row>
    <row r="385" spans="1:6" ht="12">
      <c r="A385" s="372">
        <v>602</v>
      </c>
      <c r="B385" s="246" t="s">
        <v>68</v>
      </c>
      <c r="C385" s="246"/>
      <c r="D385" s="247"/>
      <c r="E385" s="248"/>
      <c r="F385" s="459">
        <f>G256</f>
        <v>0</v>
      </c>
    </row>
    <row r="386" spans="1:6" ht="12">
      <c r="A386" s="372">
        <v>607</v>
      </c>
      <c r="B386" s="246" t="s">
        <v>263</v>
      </c>
      <c r="C386" s="246"/>
      <c r="D386" s="247"/>
      <c r="E386" s="248"/>
      <c r="F386" s="459">
        <f>G260</f>
        <v>0</v>
      </c>
    </row>
    <row r="387" spans="1:6" ht="12">
      <c r="A387" s="372">
        <v>607</v>
      </c>
      <c r="B387" s="246" t="s">
        <v>264</v>
      </c>
      <c r="C387" s="246"/>
      <c r="D387" s="247"/>
      <c r="E387" s="248"/>
      <c r="F387" s="459">
        <f>G224</f>
        <v>0</v>
      </c>
    </row>
    <row r="388" spans="1:6" ht="12">
      <c r="A388" s="372">
        <v>607</v>
      </c>
      <c r="B388" s="246" t="s">
        <v>265</v>
      </c>
      <c r="C388" s="246"/>
      <c r="D388" s="247"/>
      <c r="E388" s="248"/>
      <c r="F388" s="459">
        <f>G19</f>
        <v>0</v>
      </c>
    </row>
    <row r="389" spans="1:6" ht="12">
      <c r="A389" s="372">
        <v>621</v>
      </c>
      <c r="B389" s="246" t="str">
        <f>B22</f>
        <v>Arrendamientos y cánones</v>
      </c>
      <c r="C389" s="246"/>
      <c r="D389" s="247"/>
      <c r="E389" s="248"/>
      <c r="F389" s="459">
        <f>G22</f>
        <v>0</v>
      </c>
    </row>
    <row r="390" spans="1:6" ht="12">
      <c r="A390" s="372">
        <v>621</v>
      </c>
      <c r="B390" s="246" t="s">
        <v>368</v>
      </c>
      <c r="C390" s="246"/>
      <c r="D390" s="247"/>
      <c r="E390" s="248"/>
      <c r="F390" s="459">
        <f>+G321</f>
        <v>0</v>
      </c>
    </row>
    <row r="391" spans="1:6" ht="12">
      <c r="A391" s="372">
        <v>622</v>
      </c>
      <c r="B391" s="246" t="s">
        <v>165</v>
      </c>
      <c r="C391" s="246"/>
      <c r="D391" s="247"/>
      <c r="E391" s="248"/>
      <c r="F391" s="459">
        <f>G26</f>
        <v>0</v>
      </c>
    </row>
    <row r="392" spans="1:6" ht="12">
      <c r="A392" s="372">
        <v>623</v>
      </c>
      <c r="B392" s="246" t="s">
        <v>13</v>
      </c>
      <c r="C392" s="246"/>
      <c r="D392" s="247"/>
      <c r="E392" s="248"/>
      <c r="F392" s="459">
        <f>G35</f>
        <v>0</v>
      </c>
    </row>
    <row r="393" spans="1:6" ht="12">
      <c r="A393" s="372">
        <v>623</v>
      </c>
      <c r="B393" s="246" t="s">
        <v>266</v>
      </c>
      <c r="C393" s="246"/>
      <c r="D393" s="247"/>
      <c r="E393" s="248"/>
      <c r="F393" s="459">
        <f>F290</f>
        <v>0</v>
      </c>
    </row>
    <row r="394" spans="1:6" ht="12">
      <c r="A394" s="372">
        <v>625</v>
      </c>
      <c r="B394" s="246" t="s">
        <v>14</v>
      </c>
      <c r="C394" s="246"/>
      <c r="D394" s="247"/>
      <c r="E394" s="248"/>
      <c r="F394" s="459">
        <f>G43</f>
        <v>0</v>
      </c>
    </row>
    <row r="395" spans="1:6" ht="12">
      <c r="A395" s="372">
        <v>625</v>
      </c>
      <c r="B395" s="246" t="s">
        <v>181</v>
      </c>
      <c r="C395" s="246"/>
      <c r="D395" s="247"/>
      <c r="E395" s="248"/>
      <c r="F395" s="459">
        <f>F291</f>
        <v>0</v>
      </c>
    </row>
    <row r="396" spans="1:6" ht="12">
      <c r="A396" s="372">
        <v>626</v>
      </c>
      <c r="B396" s="246" t="s">
        <v>78</v>
      </c>
      <c r="C396" s="246"/>
      <c r="D396" s="247"/>
      <c r="E396" s="248"/>
      <c r="F396" s="459">
        <f>G46</f>
        <v>0</v>
      </c>
    </row>
    <row r="397" spans="1:6" ht="12">
      <c r="A397" s="372">
        <v>627</v>
      </c>
      <c r="B397" s="246" t="s">
        <v>116</v>
      </c>
      <c r="C397" s="246"/>
      <c r="D397" s="247"/>
      <c r="E397" s="248"/>
      <c r="F397" s="459">
        <f>G50</f>
        <v>0</v>
      </c>
    </row>
    <row r="398" spans="1:6" ht="12">
      <c r="A398" s="372">
        <v>628</v>
      </c>
      <c r="B398" s="246" t="s">
        <v>15</v>
      </c>
      <c r="C398" s="246"/>
      <c r="D398" s="247"/>
      <c r="E398" s="248"/>
      <c r="F398" s="459">
        <f>G55</f>
        <v>0</v>
      </c>
    </row>
    <row r="399" spans="1:6" ht="12">
      <c r="A399" s="372">
        <v>629</v>
      </c>
      <c r="B399" s="246" t="s">
        <v>57</v>
      </c>
      <c r="C399" s="246"/>
      <c r="D399" s="247"/>
      <c r="E399" s="248"/>
      <c r="F399" s="459">
        <f>G60</f>
        <v>0</v>
      </c>
    </row>
    <row r="400" spans="1:6" ht="12">
      <c r="A400" s="372">
        <v>631</v>
      </c>
      <c r="B400" s="246" t="s">
        <v>21</v>
      </c>
      <c r="C400" s="246"/>
      <c r="D400" s="247"/>
      <c r="E400" s="248"/>
      <c r="F400" s="459">
        <f>+G69</f>
        <v>0</v>
      </c>
    </row>
    <row r="401" spans="1:6" ht="12">
      <c r="A401" s="372">
        <v>640</v>
      </c>
      <c r="B401" s="246" t="s">
        <v>267</v>
      </c>
      <c r="C401" s="246"/>
      <c r="D401" s="247"/>
      <c r="E401" s="248"/>
      <c r="F401" s="459">
        <f>G132</f>
        <v>0</v>
      </c>
    </row>
    <row r="402" spans="1:6" ht="12">
      <c r="A402" s="372">
        <v>640</v>
      </c>
      <c r="B402" s="246" t="s">
        <v>268</v>
      </c>
      <c r="C402" s="246"/>
      <c r="D402" s="247"/>
      <c r="E402" s="248"/>
      <c r="F402" s="459">
        <f>G189</f>
        <v>0</v>
      </c>
    </row>
    <row r="403" spans="1:6" ht="12">
      <c r="A403" s="372">
        <v>640</v>
      </c>
      <c r="B403" s="246" t="s">
        <v>339</v>
      </c>
      <c r="C403" s="246"/>
      <c r="D403" s="247"/>
      <c r="E403" s="248"/>
      <c r="F403" s="459">
        <f>G227</f>
        <v>0</v>
      </c>
    </row>
    <row r="404" spans="1:6" ht="12">
      <c r="A404" s="372">
        <v>640</v>
      </c>
      <c r="B404" s="246" t="s">
        <v>22</v>
      </c>
      <c r="C404" s="246"/>
      <c r="D404" s="247"/>
      <c r="E404" s="248"/>
      <c r="F404" s="459">
        <f>F73</f>
        <v>0</v>
      </c>
    </row>
    <row r="405" spans="1:6" ht="12">
      <c r="A405" s="372">
        <v>640</v>
      </c>
      <c r="B405" s="246" t="s">
        <v>340</v>
      </c>
      <c r="C405" s="246"/>
      <c r="D405" s="247"/>
      <c r="E405" s="248"/>
      <c r="F405" s="459">
        <f>F74+G263+G293</f>
        <v>0</v>
      </c>
    </row>
    <row r="406" spans="1:6" ht="12">
      <c r="A406" s="372">
        <v>640</v>
      </c>
      <c r="B406" s="246" t="s">
        <v>269</v>
      </c>
      <c r="C406" s="246"/>
      <c r="D406" s="247"/>
      <c r="E406" s="248"/>
      <c r="F406" s="459">
        <f>F75</f>
        <v>0</v>
      </c>
    </row>
    <row r="407" spans="1:6" ht="12">
      <c r="A407" s="372">
        <v>640</v>
      </c>
      <c r="B407" s="246" t="s">
        <v>208</v>
      </c>
      <c r="C407" s="246"/>
      <c r="D407" s="247"/>
      <c r="E407" s="248"/>
      <c r="F407" s="459">
        <f>F76</f>
        <v>0</v>
      </c>
    </row>
    <row r="408" spans="1:6" ht="12">
      <c r="A408" s="372">
        <v>641</v>
      </c>
      <c r="B408" s="246" t="s">
        <v>346</v>
      </c>
      <c r="C408" s="246"/>
      <c r="D408" s="247"/>
      <c r="E408" s="248"/>
      <c r="F408" s="459">
        <f>+G78</f>
        <v>0</v>
      </c>
    </row>
    <row r="409" spans="1:6" ht="12">
      <c r="A409" s="372">
        <v>642</v>
      </c>
      <c r="B409" s="246" t="s">
        <v>117</v>
      </c>
      <c r="C409" s="246"/>
      <c r="D409" s="247"/>
      <c r="E409" s="248"/>
      <c r="F409" s="459">
        <f>G135+G192+G230</f>
        <v>0</v>
      </c>
    </row>
    <row r="410" spans="1:6" ht="12">
      <c r="A410" s="372">
        <v>642</v>
      </c>
      <c r="B410" s="246" t="s">
        <v>69</v>
      </c>
      <c r="C410" s="246"/>
      <c r="D410" s="247"/>
      <c r="E410" s="248"/>
      <c r="F410" s="459">
        <f>G81+G266+G296</f>
        <v>0</v>
      </c>
    </row>
    <row r="411" spans="1:6" ht="12">
      <c r="A411" s="372">
        <v>649</v>
      </c>
      <c r="B411" s="246" t="s">
        <v>164</v>
      </c>
      <c r="C411" s="246"/>
      <c r="D411" s="247"/>
      <c r="E411" s="248"/>
      <c r="F411" s="459">
        <f>G86</f>
        <v>0</v>
      </c>
    </row>
    <row r="412" spans="1:6" ht="12">
      <c r="A412" s="372">
        <v>662</v>
      </c>
      <c r="B412" s="465" t="str">
        <f>B92</f>
        <v>Intereses de deudas</v>
      </c>
      <c r="C412" s="246"/>
      <c r="D412" s="247"/>
      <c r="E412" s="248"/>
      <c r="F412" s="459">
        <f>G92</f>
        <v>0</v>
      </c>
    </row>
    <row r="413" spans="1:6" ht="12">
      <c r="A413" s="372">
        <v>669</v>
      </c>
      <c r="B413" s="246" t="s">
        <v>23</v>
      </c>
      <c r="C413" s="246"/>
      <c r="D413" s="247"/>
      <c r="E413" s="248"/>
      <c r="F413" s="459">
        <f>G96</f>
        <v>0</v>
      </c>
    </row>
    <row r="414" spans="1:6" ht="12">
      <c r="A414" s="372">
        <v>671</v>
      </c>
      <c r="B414" s="221" t="s">
        <v>308</v>
      </c>
      <c r="C414" s="246"/>
      <c r="D414" s="247"/>
      <c r="E414" s="248"/>
      <c r="F414" s="459">
        <f>F356</f>
        <v>0</v>
      </c>
    </row>
    <row r="415" spans="1:6" ht="12">
      <c r="A415" s="372">
        <v>678</v>
      </c>
      <c r="B415" s="246" t="s">
        <v>112</v>
      </c>
      <c r="C415" s="246"/>
      <c r="D415" s="247"/>
      <c r="E415" s="248"/>
      <c r="F415" s="459">
        <f>F357</f>
        <v>0</v>
      </c>
    </row>
    <row r="416" spans="1:7" s="246" customFormat="1" ht="12">
      <c r="A416" s="372">
        <v>68</v>
      </c>
      <c r="B416" s="246" t="s">
        <v>58</v>
      </c>
      <c r="D416" s="247"/>
      <c r="E416" s="248"/>
      <c r="F416" s="459">
        <f>G99</f>
        <v>0</v>
      </c>
      <c r="G416" s="280"/>
    </row>
    <row r="417" spans="1:6" ht="12">
      <c r="A417" s="398">
        <v>694</v>
      </c>
      <c r="B417" s="261" t="s">
        <v>122</v>
      </c>
      <c r="C417" s="261"/>
      <c r="D417" s="263"/>
      <c r="E417" s="264"/>
      <c r="F417" s="460">
        <f>G103</f>
        <v>0</v>
      </c>
    </row>
    <row r="418" ht="12">
      <c r="F418" s="399"/>
    </row>
    <row r="419" spans="3:6" ht="12">
      <c r="C419" s="400" t="s">
        <v>270</v>
      </c>
      <c r="D419" s="401"/>
      <c r="E419" s="402"/>
      <c r="F419" s="450">
        <f>SUM(F379:F417)</f>
        <v>0</v>
      </c>
    </row>
    <row r="420" spans="3:6" ht="12">
      <c r="C420" s="403"/>
      <c r="D420" s="313"/>
      <c r="E420" s="260"/>
      <c r="F420" s="299"/>
    </row>
    <row r="421" spans="1:6" ht="12">
      <c r="A421" s="374">
        <v>520</v>
      </c>
      <c r="B421" s="374" t="s">
        <v>288</v>
      </c>
      <c r="C421" s="375"/>
      <c r="D421" s="376"/>
      <c r="E421" s="377"/>
      <c r="F421" s="470">
        <f>F364</f>
        <v>0</v>
      </c>
    </row>
    <row r="422" spans="1:6" ht="12">
      <c r="A422" s="374" t="s">
        <v>291</v>
      </c>
      <c r="B422" s="374" t="s">
        <v>289</v>
      </c>
      <c r="C422" s="374"/>
      <c r="D422" s="374"/>
      <c r="E422" s="374"/>
      <c r="F422" s="470">
        <f>F365</f>
        <v>0</v>
      </c>
    </row>
    <row r="424" ht="12">
      <c r="A424" s="389" t="s">
        <v>282</v>
      </c>
    </row>
    <row r="425" spans="1:7" ht="12">
      <c r="A425" s="390" t="s">
        <v>1</v>
      </c>
      <c r="B425" s="391"/>
      <c r="C425" s="392" t="s">
        <v>3</v>
      </c>
      <c r="D425" s="393"/>
      <c r="E425" s="404"/>
      <c r="F425" s="308" t="s">
        <v>39</v>
      </c>
      <c r="G425" s="221"/>
    </row>
    <row r="426" spans="1:7" ht="12">
      <c r="A426" s="372">
        <v>700</v>
      </c>
      <c r="B426" s="246" t="s">
        <v>361</v>
      </c>
      <c r="C426" s="246"/>
      <c r="D426" s="247"/>
      <c r="E426" s="248"/>
      <c r="F426" s="459">
        <f>G327</f>
        <v>0</v>
      </c>
      <c r="G426" s="221"/>
    </row>
    <row r="427" spans="1:7" ht="12">
      <c r="A427" s="372">
        <v>705</v>
      </c>
      <c r="B427" s="397" t="s">
        <v>161</v>
      </c>
      <c r="C427" s="240"/>
      <c r="D427" s="241"/>
      <c r="E427" s="242"/>
      <c r="F427" s="461">
        <f>G144</f>
        <v>0</v>
      </c>
      <c r="G427" s="221"/>
    </row>
    <row r="428" spans="1:7" ht="12">
      <c r="A428" s="372">
        <v>705</v>
      </c>
      <c r="B428" s="397" t="s">
        <v>272</v>
      </c>
      <c r="C428" s="240"/>
      <c r="D428" s="241"/>
      <c r="E428" s="242"/>
      <c r="F428" s="461">
        <f>G201</f>
        <v>0</v>
      </c>
      <c r="G428" s="221"/>
    </row>
    <row r="429" spans="1:7" ht="12">
      <c r="A429" s="372">
        <v>705</v>
      </c>
      <c r="B429" s="397" t="s">
        <v>341</v>
      </c>
      <c r="C429" s="240"/>
      <c r="D429" s="241"/>
      <c r="E429" s="242"/>
      <c r="F429" s="461">
        <f>G239</f>
        <v>0</v>
      </c>
      <c r="G429" s="221"/>
    </row>
    <row r="430" spans="1:7" ht="12">
      <c r="A430" s="372">
        <v>705</v>
      </c>
      <c r="B430" s="246" t="s">
        <v>70</v>
      </c>
      <c r="C430" s="246"/>
      <c r="D430" s="247"/>
      <c r="E430" s="248"/>
      <c r="F430" s="459">
        <f>G275</f>
        <v>0</v>
      </c>
      <c r="G430" s="221"/>
    </row>
    <row r="431" spans="1:7" ht="12">
      <c r="A431" s="372">
        <v>705</v>
      </c>
      <c r="B431" s="397" t="s">
        <v>273</v>
      </c>
      <c r="C431" s="246"/>
      <c r="D431" s="247"/>
      <c r="E431" s="248"/>
      <c r="F431" s="459">
        <f>G302</f>
        <v>0</v>
      </c>
      <c r="G431" s="221"/>
    </row>
    <row r="432" spans="1:7" ht="12">
      <c r="A432" s="372">
        <v>705</v>
      </c>
      <c r="B432" s="397" t="s">
        <v>370</v>
      </c>
      <c r="C432" s="246"/>
      <c r="D432" s="247"/>
      <c r="E432" s="248"/>
      <c r="F432" s="459">
        <f>+G332</f>
        <v>0</v>
      </c>
      <c r="G432" s="221"/>
    </row>
    <row r="433" spans="1:7" ht="12">
      <c r="A433" s="372">
        <v>721</v>
      </c>
      <c r="B433" s="246" t="s">
        <v>175</v>
      </c>
      <c r="C433" s="246"/>
      <c r="D433" s="247"/>
      <c r="E433" s="248"/>
      <c r="F433" s="462">
        <f>G358</f>
        <v>0</v>
      </c>
      <c r="G433" s="221"/>
    </row>
    <row r="434" spans="1:7" ht="12">
      <c r="A434" s="372">
        <v>740</v>
      </c>
      <c r="B434" s="246" t="s">
        <v>274</v>
      </c>
      <c r="C434" s="246"/>
      <c r="D434" s="247"/>
      <c r="E434" s="248"/>
      <c r="F434" s="459">
        <f>G167</f>
        <v>119888.5</v>
      </c>
      <c r="G434" s="221"/>
    </row>
    <row r="435" spans="1:7" ht="12">
      <c r="A435" s="372">
        <v>740</v>
      </c>
      <c r="B435" s="246" t="s">
        <v>160</v>
      </c>
      <c r="C435" s="246"/>
      <c r="D435" s="247"/>
      <c r="E435" s="248"/>
      <c r="F435" s="459">
        <f>G148</f>
        <v>0</v>
      </c>
      <c r="G435" s="221"/>
    </row>
    <row r="436" spans="1:7" ht="12">
      <c r="A436" s="372">
        <v>740</v>
      </c>
      <c r="B436" s="246" t="s">
        <v>281</v>
      </c>
      <c r="C436" s="246"/>
      <c r="D436" s="247"/>
      <c r="E436" s="248"/>
      <c r="F436" s="459">
        <f>G206</f>
        <v>0</v>
      </c>
      <c r="G436" s="221"/>
    </row>
    <row r="437" spans="1:7" ht="12">
      <c r="A437" s="372">
        <v>74</v>
      </c>
      <c r="B437" s="246" t="s">
        <v>180</v>
      </c>
      <c r="C437" s="246"/>
      <c r="D437" s="247"/>
      <c r="E437" s="248"/>
      <c r="F437" s="459">
        <f>G359</f>
        <v>0</v>
      </c>
      <c r="G437" s="221"/>
    </row>
    <row r="438" spans="1:7" ht="12">
      <c r="A438" s="372">
        <v>747</v>
      </c>
      <c r="B438" s="246" t="s">
        <v>123</v>
      </c>
      <c r="C438" s="246"/>
      <c r="D438" s="247"/>
      <c r="E438" s="248"/>
      <c r="F438" s="462">
        <f>G360</f>
        <v>0</v>
      </c>
      <c r="G438" s="221"/>
    </row>
    <row r="439" spans="1:7" ht="12">
      <c r="A439" s="372">
        <v>75</v>
      </c>
      <c r="B439" s="246" t="s">
        <v>359</v>
      </c>
      <c r="C439" s="246"/>
      <c r="D439" s="247"/>
      <c r="E439" s="248"/>
      <c r="F439" s="462">
        <f>G361</f>
        <v>0</v>
      </c>
      <c r="G439" s="221"/>
    </row>
    <row r="440" spans="1:7" ht="12">
      <c r="A440" s="372">
        <v>769</v>
      </c>
      <c r="B440" s="246" t="s">
        <v>60</v>
      </c>
      <c r="C440" s="246"/>
      <c r="D440" s="247"/>
      <c r="E440" s="248"/>
      <c r="F440" s="462">
        <f>G362</f>
        <v>0</v>
      </c>
      <c r="G440" s="221"/>
    </row>
    <row r="441" spans="1:7" ht="12">
      <c r="A441" s="398">
        <v>778</v>
      </c>
      <c r="B441" s="261" t="s">
        <v>309</v>
      </c>
      <c r="C441" s="261"/>
      <c r="D441" s="263"/>
      <c r="E441" s="264"/>
      <c r="F441" s="463">
        <f>G363</f>
        <v>0</v>
      </c>
      <c r="G441" s="221"/>
    </row>
    <row r="442" spans="6:7" ht="12">
      <c r="F442" s="230"/>
      <c r="G442" s="221"/>
    </row>
    <row r="443" spans="3:7" ht="12">
      <c r="C443" s="400" t="s">
        <v>271</v>
      </c>
      <c r="D443" s="401"/>
      <c r="E443" s="402"/>
      <c r="F443" s="450">
        <f>SUM(F426:F441)</f>
        <v>119888.5</v>
      </c>
      <c r="G443" s="221"/>
    </row>
    <row r="444" spans="6:7" ht="12">
      <c r="F444" s="451"/>
      <c r="G444" s="221"/>
    </row>
    <row r="445" spans="3:7" ht="12.75" thickBot="1">
      <c r="C445" s="405" t="str">
        <f>IF(F445&gt;0,"Resultado neto del ejercicio. REMANENTE POSITIVO","Resultado neto del ejercicio. REMANENTE NEGATIVO")</f>
        <v>Resultado neto del ejercicio. REMANENTE POSITIVO</v>
      </c>
      <c r="D445" s="406"/>
      <c r="E445" s="304"/>
      <c r="F445" s="452">
        <f>F443-F419</f>
        <v>119888.5</v>
      </c>
      <c r="G445" s="221"/>
    </row>
    <row r="446" spans="1:6" s="233" customFormat="1" ht="12.75" thickBot="1">
      <c r="A446" s="407"/>
      <c r="B446" s="407"/>
      <c r="C446" s="408"/>
      <c r="D446" s="409"/>
      <c r="E446" s="410"/>
      <c r="F446" s="453"/>
    </row>
    <row r="447" spans="1:7" ht="14.25" customHeight="1" thickBot="1">
      <c r="A447" s="411" t="str">
        <f>IF(F447&gt;0,"Rdo del ejercicio - dev. Capital - Adq Inmov. REMANENTE POSITIVO","Rdo del ejercicio -dev. Capital - Adq Inmov. REMANENTE NEGATIVO")</f>
        <v>Rdo del ejercicio - dev. Capital - Adq Inmov. REMANENTE POSITIVO</v>
      </c>
      <c r="B447" s="411"/>
      <c r="C447" s="411"/>
      <c r="D447" s="411"/>
      <c r="E447" s="411"/>
      <c r="F447" s="454">
        <f>F443-F419-F421-F422</f>
        <v>119888.5</v>
      </c>
      <c r="G447" s="412"/>
    </row>
  </sheetData>
  <sheetProtection/>
  <conditionalFormatting sqref="F351:G351 F344:F350">
    <cfRule type="cellIs" priority="1" dxfId="1" operator="lessThan" stopIfTrue="1">
      <formula>0</formula>
    </cfRule>
  </conditionalFormatting>
  <printOptions horizontalCentered="1"/>
  <pageMargins left="0.7086614173228347" right="0.7086614173228347" top="0.53" bottom="0.984251968503937" header="0.5118110236220472" footer="0.5118110236220472"/>
  <pageSetup orientation="portrait" paperSize="9" scale="84" r:id="rId3"/>
  <headerFooter alignWithMargins="0">
    <oddFooter>&amp;L&amp;"Aquiline Book,Regular Cursiva"&amp;8&amp;F, &amp;A, &amp;D&amp;R&amp;11&amp;P</oddFooter>
  </headerFooter>
  <rowBreaks count="6" manualBreakCount="6">
    <brk id="70" max="6" man="1"/>
    <brk id="124" max="6" man="1"/>
    <brk id="181" max="6" man="1"/>
    <brk id="249" max="6" man="1"/>
    <brk id="312" max="6" man="1"/>
    <brk id="374" max="6" man="1"/>
  </rowBreaks>
  <ignoredErrors>
    <ignoredError sqref="F405" 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showGridLines="0" zoomScale="85" zoomScaleNormal="85" zoomScalePageLayoutView="0" workbookViewId="0" topLeftCell="A1">
      <selection activeCell="A7" sqref="A7"/>
    </sheetView>
  </sheetViews>
  <sheetFormatPr defaultColWidth="11.00390625" defaultRowHeight="12.75"/>
  <cols>
    <col min="1" max="1" width="7.00390625" style="39" customWidth="1"/>
    <col min="2" max="2" width="5.75390625" style="103" customWidth="1"/>
    <col min="3" max="3" width="3.75390625" style="7" customWidth="1"/>
    <col min="4" max="4" width="31.125" style="7" customWidth="1"/>
    <col min="5" max="5" width="2.75390625" style="7" customWidth="1"/>
    <col min="6" max="6" width="12.25390625" style="84" customWidth="1"/>
    <col min="7" max="7" width="9.00390625" style="7" customWidth="1"/>
    <col min="8" max="8" width="12.25390625" style="98" customWidth="1"/>
    <col min="9" max="9" width="13.75390625" style="7" customWidth="1"/>
    <col min="10" max="10" width="13.75390625" style="98" customWidth="1"/>
    <col min="11" max="11" width="15.00390625" style="7" customWidth="1"/>
    <col min="12" max="12" width="10.75390625" style="7" customWidth="1"/>
    <col min="13" max="16384" width="11.375" style="7" customWidth="1"/>
  </cols>
  <sheetData>
    <row r="1" spans="1:12" ht="15">
      <c r="A1" s="1" t="str">
        <f>+Variables!B3</f>
        <v>Colegio:</v>
      </c>
      <c r="B1" s="2"/>
      <c r="C1" s="2"/>
      <c r="D1" s="109" t="str">
        <f>+Variables!C3</f>
        <v>XXX</v>
      </c>
      <c r="E1" s="3"/>
      <c r="F1" s="4"/>
      <c r="G1" s="5"/>
      <c r="H1" s="6"/>
      <c r="I1" s="5"/>
      <c r="J1" s="6"/>
      <c r="K1" s="5"/>
      <c r="L1" s="5"/>
    </row>
    <row r="2" spans="1:12" ht="15">
      <c r="A2" s="1"/>
      <c r="B2" s="3"/>
      <c r="C2" s="3"/>
      <c r="D2" s="3"/>
      <c r="E2" s="3"/>
      <c r="F2" s="4"/>
      <c r="G2" s="5"/>
      <c r="H2" s="6"/>
      <c r="I2" s="5"/>
      <c r="J2" s="6"/>
      <c r="K2" s="5"/>
      <c r="L2" s="5"/>
    </row>
    <row r="3" spans="1:12" ht="12.75">
      <c r="A3" s="484"/>
      <c r="B3" s="484"/>
      <c r="C3" s="484"/>
      <c r="D3" s="484"/>
      <c r="E3" s="484"/>
      <c r="F3" s="4"/>
      <c r="G3" s="5"/>
      <c r="H3" s="6"/>
      <c r="I3" s="5"/>
      <c r="J3" s="6"/>
      <c r="K3" s="5"/>
      <c r="L3" s="5"/>
    </row>
    <row r="4" spans="1:12" ht="12.75">
      <c r="A4" s="8"/>
      <c r="B4" s="8"/>
      <c r="C4" s="8"/>
      <c r="D4" s="8"/>
      <c r="E4" s="8"/>
      <c r="F4" s="4"/>
      <c r="G4" s="5"/>
      <c r="H4" s="6"/>
      <c r="I4" s="5"/>
      <c r="J4" s="6"/>
      <c r="K4" s="5"/>
      <c r="L4" s="5"/>
    </row>
    <row r="5" spans="1:12" ht="12.75">
      <c r="A5" s="8"/>
      <c r="B5" s="8"/>
      <c r="C5" s="8"/>
      <c r="D5" s="8"/>
      <c r="E5" s="8"/>
      <c r="F5" s="4"/>
      <c r="G5" s="5"/>
      <c r="H5" s="6"/>
      <c r="I5" s="5"/>
      <c r="J5" s="6"/>
      <c r="K5" s="5"/>
      <c r="L5" s="5"/>
    </row>
    <row r="6" spans="1:12" ht="21" thickBot="1">
      <c r="A6" s="9" t="s">
        <v>376</v>
      </c>
      <c r="B6" s="10"/>
      <c r="C6" s="10"/>
      <c r="D6" s="10"/>
      <c r="E6" s="11"/>
      <c r="F6" s="12"/>
      <c r="G6" s="10"/>
      <c r="H6" s="13"/>
      <c r="I6" s="10"/>
      <c r="J6" s="13"/>
      <c r="K6" s="10"/>
      <c r="L6" s="10"/>
    </row>
    <row r="7" spans="1:12" ht="18.75" thickTop="1">
      <c r="A7" s="14" t="s">
        <v>126</v>
      </c>
      <c r="B7" s="15"/>
      <c r="C7" s="15"/>
      <c r="D7" s="15"/>
      <c r="E7" s="15"/>
      <c r="F7" s="15"/>
      <c r="G7" s="15"/>
      <c r="H7" s="489" t="s">
        <v>163</v>
      </c>
      <c r="I7" s="489"/>
      <c r="J7" s="489"/>
      <c r="K7" s="489"/>
      <c r="L7" s="489"/>
    </row>
    <row r="8" spans="1:12" ht="12.75" customHeight="1">
      <c r="A8" s="16"/>
      <c r="B8" s="5"/>
      <c r="C8" s="5"/>
      <c r="D8" s="5"/>
      <c r="E8" s="5"/>
      <c r="F8" s="5"/>
      <c r="G8" s="5"/>
      <c r="H8" s="6"/>
      <c r="I8" s="5"/>
      <c r="J8" s="6"/>
      <c r="K8" s="5"/>
      <c r="L8" s="5"/>
    </row>
    <row r="9" spans="1:12" ht="12.75">
      <c r="A9" s="17" t="s">
        <v>1</v>
      </c>
      <c r="B9" s="18" t="s">
        <v>127</v>
      </c>
      <c r="C9" s="17"/>
      <c r="D9" s="17" t="s">
        <v>3</v>
      </c>
      <c r="E9" s="17"/>
      <c r="F9" s="19" t="s">
        <v>128</v>
      </c>
      <c r="G9" s="17" t="s">
        <v>91</v>
      </c>
      <c r="H9" s="20" t="s">
        <v>129</v>
      </c>
      <c r="I9" s="21" t="s">
        <v>130</v>
      </c>
      <c r="J9" s="22"/>
      <c r="K9" s="491" t="s">
        <v>131</v>
      </c>
      <c r="L9" s="492"/>
    </row>
    <row r="10" spans="1:12" ht="12.75" customHeight="1">
      <c r="A10" s="23"/>
      <c r="B10" s="24"/>
      <c r="C10" s="23"/>
      <c r="D10" s="23"/>
      <c r="E10" s="23"/>
      <c r="F10" s="5"/>
      <c r="G10" s="23"/>
      <c r="H10" s="25" t="str">
        <f>H7</f>
        <v>Marzo</v>
      </c>
      <c r="I10" s="26" t="s">
        <v>132</v>
      </c>
      <c r="J10" s="27" t="s">
        <v>133</v>
      </c>
      <c r="K10" s="28" t="s">
        <v>134</v>
      </c>
      <c r="L10" s="29"/>
    </row>
    <row r="11" spans="1:12" ht="12.75" customHeight="1">
      <c r="A11" s="30"/>
      <c r="B11" s="31"/>
      <c r="C11" s="32"/>
      <c r="D11" s="32"/>
      <c r="E11" s="32"/>
      <c r="F11" s="33"/>
      <c r="G11" s="32"/>
      <c r="H11" s="34">
        <v>3</v>
      </c>
      <c r="I11" s="35" t="str">
        <f>H10</f>
        <v>Marzo</v>
      </c>
      <c r="J11" s="36" t="s">
        <v>135</v>
      </c>
      <c r="K11" s="37" t="s">
        <v>136</v>
      </c>
      <c r="L11" s="38"/>
    </row>
    <row r="12" spans="1:12" ht="12.75" customHeight="1">
      <c r="A12" s="39">
        <f>+'Presupuesto 2016'!A379</f>
        <v>600</v>
      </c>
      <c r="B12" s="39" t="str">
        <f>+'Presupuesto 2016'!B379</f>
        <v>Compra libros, material y uniformes para la venta</v>
      </c>
      <c r="C12" s="5"/>
      <c r="D12" s="39"/>
      <c r="E12" s="23"/>
      <c r="F12" s="40">
        <f>+'Presupuesto 2016'!F379</f>
        <v>0</v>
      </c>
      <c r="G12" s="41" t="e">
        <f aca="true" t="shared" si="0" ref="G12:G52">F12*100/F$54</f>
        <v>#DIV/0!</v>
      </c>
      <c r="H12" s="42">
        <f>F12/12*H$11</f>
        <v>0</v>
      </c>
      <c r="I12" s="116"/>
      <c r="J12" s="117"/>
      <c r="K12" s="43">
        <f>H12-(I12+J12)</f>
        <v>0</v>
      </c>
      <c r="L12" s="44">
        <f>IF(K12&lt;&gt;0,K12/H12,"")</f>
      </c>
    </row>
    <row r="13" spans="1:12" ht="12.75">
      <c r="A13" s="39">
        <f>+'Presupuesto 2016'!A380</f>
        <v>601</v>
      </c>
      <c r="B13" s="39" t="str">
        <f>+'Presupuesto 2016'!B380</f>
        <v>Compras de productos comedor</v>
      </c>
      <c r="C13" s="5"/>
      <c r="D13" s="39"/>
      <c r="E13" s="5"/>
      <c r="F13" s="40">
        <f>+'Presupuesto 2016'!F380</f>
        <v>0</v>
      </c>
      <c r="G13" s="41" t="e">
        <f t="shared" si="0"/>
        <v>#DIV/0!</v>
      </c>
      <c r="H13" s="42">
        <f>F13/12*H$11</f>
        <v>0</v>
      </c>
      <c r="I13" s="116"/>
      <c r="J13" s="117"/>
      <c r="K13" s="43">
        <f>H13-(I13+J13)</f>
        <v>0</v>
      </c>
      <c r="L13" s="44">
        <f>IF(K13&lt;&gt;0,K13/H13,"")</f>
      </c>
    </row>
    <row r="14" spans="1:12" ht="12.75">
      <c r="A14" s="39">
        <f>+'Presupuesto 2016'!A381</f>
        <v>602</v>
      </c>
      <c r="B14" s="39" t="str">
        <f>+'Presupuesto 2016'!B381</f>
        <v>Compras de aprovisionamientos actividad</v>
      </c>
      <c r="C14" s="5"/>
      <c r="D14" s="39"/>
      <c r="E14" s="5"/>
      <c r="F14" s="40">
        <f>+'Presupuesto 2016'!F381</f>
        <v>0</v>
      </c>
      <c r="G14" s="41" t="e">
        <f t="shared" si="0"/>
        <v>#DIV/0!</v>
      </c>
      <c r="H14" s="42">
        <f aca="true" t="shared" si="1" ref="H14:H52">F14/12*H$11</f>
        <v>0</v>
      </c>
      <c r="I14" s="116"/>
      <c r="J14" s="117"/>
      <c r="K14" s="43">
        <f aca="true" t="shared" si="2" ref="K14:K52">H14-(I14+J14)</f>
        <v>0</v>
      </c>
      <c r="L14" s="44">
        <f aca="true" t="shared" si="3" ref="L14:L50">IF(K14&lt;&gt;0,K14/H14,"")</f>
      </c>
    </row>
    <row r="15" spans="1:12" ht="12.75">
      <c r="A15" s="39">
        <f>+'Presupuesto 2016'!A382</f>
        <v>602</v>
      </c>
      <c r="B15" s="39" t="str">
        <f>+'Presupuesto 2016'!B382</f>
        <v>Compras de aprovisionamientos Infantil 1º Ciclo</v>
      </c>
      <c r="C15" s="5"/>
      <c r="D15" s="39"/>
      <c r="E15" s="5"/>
      <c r="F15" s="40">
        <f>+'Presupuesto 2016'!F382</f>
        <v>0</v>
      </c>
      <c r="G15" s="41" t="e">
        <f t="shared" si="0"/>
        <v>#DIV/0!</v>
      </c>
      <c r="H15" s="42">
        <f t="shared" si="1"/>
        <v>0</v>
      </c>
      <c r="I15" s="116"/>
      <c r="J15" s="117"/>
      <c r="K15" s="43">
        <f t="shared" si="2"/>
        <v>0</v>
      </c>
      <c r="L15" s="44">
        <f t="shared" si="3"/>
      </c>
    </row>
    <row r="16" spans="1:12" ht="12.75">
      <c r="A16" s="39">
        <f>+'Presupuesto 2016'!A383</f>
        <v>602</v>
      </c>
      <c r="B16" s="39" t="str">
        <f>+'Presupuesto 2016'!B383</f>
        <v>Compras de aprovisionamientos Bachillerato y CCFF</v>
      </c>
      <c r="C16" s="5"/>
      <c r="D16" s="39"/>
      <c r="E16" s="5"/>
      <c r="F16" s="40">
        <f>+'Presupuesto 2016'!F383</f>
        <v>0</v>
      </c>
      <c r="G16" s="41" t="e">
        <f t="shared" si="0"/>
        <v>#DIV/0!</v>
      </c>
      <c r="H16" s="42">
        <f t="shared" si="1"/>
        <v>0</v>
      </c>
      <c r="I16" s="116"/>
      <c r="J16" s="117"/>
      <c r="K16" s="43">
        <f t="shared" si="2"/>
        <v>0</v>
      </c>
      <c r="L16" s="44">
        <f t="shared" si="3"/>
      </c>
    </row>
    <row r="17" spans="1:12" ht="12.75">
      <c r="A17" s="39">
        <f>+'Presupuesto 2016'!A384</f>
        <v>602</v>
      </c>
      <c r="B17" s="39" t="str">
        <f>+'Presupuesto 2016'!B384</f>
        <v>Compras de aprovisionamientos actividades complementarias</v>
      </c>
      <c r="C17" s="5"/>
      <c r="D17" s="39"/>
      <c r="E17" s="5"/>
      <c r="F17" s="40">
        <f>+'Presupuesto 2016'!F384</f>
        <v>0</v>
      </c>
      <c r="G17" s="41" t="e">
        <f t="shared" si="0"/>
        <v>#DIV/0!</v>
      </c>
      <c r="H17" s="42">
        <f t="shared" si="1"/>
        <v>0</v>
      </c>
      <c r="I17" s="116"/>
      <c r="J17" s="117"/>
      <c r="K17" s="43">
        <f t="shared" si="2"/>
        <v>0</v>
      </c>
      <c r="L17" s="44">
        <f t="shared" si="3"/>
      </c>
    </row>
    <row r="18" spans="1:12" ht="12.75">
      <c r="A18" s="39">
        <f>+'Presupuesto 2016'!A385</f>
        <v>602</v>
      </c>
      <c r="B18" s="39" t="str">
        <f>+'Presupuesto 2016'!B385</f>
        <v>Compras de aprovisionamientos comedor</v>
      </c>
      <c r="C18" s="5"/>
      <c r="D18" s="39"/>
      <c r="E18" s="5"/>
      <c r="F18" s="40">
        <f>+'Presupuesto 2016'!F385</f>
        <v>0</v>
      </c>
      <c r="G18" s="41" t="e">
        <f t="shared" si="0"/>
        <v>#DIV/0!</v>
      </c>
      <c r="H18" s="42">
        <f t="shared" si="1"/>
        <v>0</v>
      </c>
      <c r="I18" s="116"/>
      <c r="J18" s="117"/>
      <c r="K18" s="43">
        <f t="shared" si="2"/>
        <v>0</v>
      </c>
      <c r="L18" s="44">
        <f t="shared" si="3"/>
      </c>
    </row>
    <row r="19" spans="1:12" ht="12.75">
      <c r="A19" s="39">
        <f>+'Presupuesto 2016'!A386</f>
        <v>607</v>
      </c>
      <c r="B19" s="39" t="str">
        <f>+'Presupuesto 2016'!B386</f>
        <v>Servicios realizados por otras empresas (Comedor)</v>
      </c>
      <c r="C19" s="5"/>
      <c r="D19" s="39"/>
      <c r="E19" s="5"/>
      <c r="F19" s="40">
        <f>+'Presupuesto 2016'!F386</f>
        <v>0</v>
      </c>
      <c r="G19" s="41" t="e">
        <f t="shared" si="0"/>
        <v>#DIV/0!</v>
      </c>
      <c r="H19" s="42">
        <f t="shared" si="1"/>
        <v>0</v>
      </c>
      <c r="I19" s="116"/>
      <c r="J19" s="117"/>
      <c r="K19" s="43">
        <f t="shared" si="2"/>
        <v>0</v>
      </c>
      <c r="L19" s="44">
        <f t="shared" si="3"/>
      </c>
    </row>
    <row r="20" spans="1:12" ht="12.75" customHeight="1">
      <c r="A20" s="39">
        <f>+'Presupuesto 2016'!A387</f>
        <v>607</v>
      </c>
      <c r="B20" s="39" t="str">
        <f>+'Presupuesto 2016'!B387</f>
        <v>Servicios realizados por otras empresas (Activ. Complementarias)</v>
      </c>
      <c r="C20" s="5"/>
      <c r="D20" s="39"/>
      <c r="E20" s="5"/>
      <c r="F20" s="40">
        <f>+'Presupuesto 2016'!F387</f>
        <v>0</v>
      </c>
      <c r="G20" s="41" t="e">
        <f t="shared" si="0"/>
        <v>#DIV/0!</v>
      </c>
      <c r="H20" s="42">
        <f t="shared" si="1"/>
        <v>0</v>
      </c>
      <c r="I20" s="116"/>
      <c r="J20" s="117"/>
      <c r="K20" s="43">
        <f t="shared" si="2"/>
        <v>0</v>
      </c>
      <c r="L20" s="44">
        <f t="shared" si="3"/>
      </c>
    </row>
    <row r="21" spans="1:12" ht="12.75" customHeight="1">
      <c r="A21" s="39">
        <f>+'Presupuesto 2016'!A388</f>
        <v>607</v>
      </c>
      <c r="B21" s="39" t="str">
        <f>+'Presupuesto 2016'!B388</f>
        <v>Servicios realizados por otras empresas </v>
      </c>
      <c r="C21" s="5"/>
      <c r="D21" s="39"/>
      <c r="E21" s="5"/>
      <c r="F21" s="40">
        <f>+'Presupuesto 2016'!F388</f>
        <v>0</v>
      </c>
      <c r="G21" s="41" t="e">
        <f t="shared" si="0"/>
        <v>#DIV/0!</v>
      </c>
      <c r="H21" s="42">
        <f t="shared" si="1"/>
        <v>0</v>
      </c>
      <c r="I21" s="116"/>
      <c r="J21" s="117"/>
      <c r="K21" s="43">
        <f t="shared" si="2"/>
        <v>0</v>
      </c>
      <c r="L21" s="44">
        <f t="shared" si="3"/>
      </c>
    </row>
    <row r="22" spans="1:12" ht="12.75" customHeight="1">
      <c r="A22" s="39">
        <f>+'Presupuesto 2016'!A389</f>
        <v>621</v>
      </c>
      <c r="B22" s="39" t="str">
        <f>+'Presupuesto 2016'!B389</f>
        <v>Arrendamientos y cánones</v>
      </c>
      <c r="C22" s="5"/>
      <c r="D22" s="39"/>
      <c r="E22" s="5"/>
      <c r="F22" s="40">
        <f>+'Presupuesto 2016'!F389</f>
        <v>0</v>
      </c>
      <c r="G22" s="41" t="e">
        <f t="shared" si="0"/>
        <v>#DIV/0!</v>
      </c>
      <c r="H22" s="42">
        <f t="shared" si="1"/>
        <v>0</v>
      </c>
      <c r="I22" s="116"/>
      <c r="J22" s="117"/>
      <c r="K22" s="43">
        <f t="shared" si="2"/>
        <v>0</v>
      </c>
      <c r="L22" s="44">
        <f t="shared" si="3"/>
      </c>
    </row>
    <row r="23" spans="1:12" ht="12.75" customHeight="1">
      <c r="A23" s="39">
        <f>+'Presupuesto 2016'!A390</f>
        <v>621</v>
      </c>
      <c r="B23" s="39" t="str">
        <f>+'Presupuesto 2016'!B390</f>
        <v>Renting tablets</v>
      </c>
      <c r="C23" s="5"/>
      <c r="D23" s="39"/>
      <c r="E23" s="5"/>
      <c r="F23" s="40">
        <f>+'Presupuesto 2016'!F390</f>
        <v>0</v>
      </c>
      <c r="G23" s="41" t="e">
        <f t="shared" si="0"/>
        <v>#DIV/0!</v>
      </c>
      <c r="H23" s="42">
        <f>F23/12*H$11</f>
        <v>0</v>
      </c>
      <c r="I23" s="116"/>
      <c r="J23" s="117"/>
      <c r="K23" s="43">
        <f>H23-(I23+J23)</f>
        <v>0</v>
      </c>
      <c r="L23" s="44">
        <f>IF(K23&lt;&gt;0,K23/H23,"")</f>
      </c>
    </row>
    <row r="24" spans="1:12" ht="12.75">
      <c r="A24" s="39">
        <f>+'Presupuesto 2016'!A391</f>
        <v>622</v>
      </c>
      <c r="B24" s="39" t="str">
        <f>+'Presupuesto 2016'!B391</f>
        <v>Reparación y conservación del inmovil.material</v>
      </c>
      <c r="C24" s="5"/>
      <c r="D24" s="39"/>
      <c r="E24" s="5"/>
      <c r="F24" s="40">
        <f>+'Presupuesto 2016'!F391</f>
        <v>0</v>
      </c>
      <c r="G24" s="41" t="e">
        <f t="shared" si="0"/>
        <v>#DIV/0!</v>
      </c>
      <c r="H24" s="42">
        <f t="shared" si="1"/>
        <v>0</v>
      </c>
      <c r="I24" s="116"/>
      <c r="J24" s="117"/>
      <c r="K24" s="43">
        <f t="shared" si="2"/>
        <v>0</v>
      </c>
      <c r="L24" s="44">
        <f t="shared" si="3"/>
      </c>
    </row>
    <row r="25" spans="1:12" ht="12.75">
      <c r="A25" s="39">
        <f>+'Presupuesto 2016'!A392</f>
        <v>623</v>
      </c>
      <c r="B25" s="39" t="str">
        <f>+'Presupuesto 2016'!B392</f>
        <v>Servicios profesionales</v>
      </c>
      <c r="C25" s="5"/>
      <c r="D25" s="39"/>
      <c r="E25" s="5"/>
      <c r="F25" s="40">
        <f>+'Presupuesto 2016'!F392</f>
        <v>0</v>
      </c>
      <c r="G25" s="41" t="e">
        <f t="shared" si="0"/>
        <v>#DIV/0!</v>
      </c>
      <c r="H25" s="42">
        <f t="shared" si="1"/>
        <v>0</v>
      </c>
      <c r="I25" s="116"/>
      <c r="J25" s="117"/>
      <c r="K25" s="43">
        <f t="shared" si="2"/>
        <v>0</v>
      </c>
      <c r="L25" s="44">
        <f t="shared" si="3"/>
      </c>
    </row>
    <row r="26" spans="1:12" ht="12.75">
      <c r="A26" s="39">
        <f>+'Presupuesto 2016'!A393</f>
        <v>623</v>
      </c>
      <c r="B26" s="39" t="str">
        <f>+'Presupuesto 2016'!B393</f>
        <v>Servicio de Gabinete Psicopedagógico</v>
      </c>
      <c r="C26" s="5"/>
      <c r="D26" s="39"/>
      <c r="E26" s="5"/>
      <c r="F26" s="40">
        <f>+'Presupuesto 2016'!F393</f>
        <v>0</v>
      </c>
      <c r="G26" s="41" t="e">
        <f t="shared" si="0"/>
        <v>#DIV/0!</v>
      </c>
      <c r="H26" s="42">
        <f t="shared" si="1"/>
        <v>0</v>
      </c>
      <c r="I26" s="116"/>
      <c r="J26" s="117"/>
      <c r="K26" s="43">
        <f t="shared" si="2"/>
        <v>0</v>
      </c>
      <c r="L26" s="44">
        <f t="shared" si="3"/>
      </c>
    </row>
    <row r="27" spans="1:12" ht="12.75">
      <c r="A27" s="39">
        <f>+'Presupuesto 2016'!A394</f>
        <v>625</v>
      </c>
      <c r="B27" s="39" t="str">
        <f>+'Presupuesto 2016'!B394</f>
        <v>Primas de seguros</v>
      </c>
      <c r="C27" s="5"/>
      <c r="D27" s="39"/>
      <c r="E27" s="5"/>
      <c r="F27" s="40">
        <f>+'Presupuesto 2016'!F394</f>
        <v>0</v>
      </c>
      <c r="G27" s="41" t="e">
        <f t="shared" si="0"/>
        <v>#DIV/0!</v>
      </c>
      <c r="H27" s="42">
        <f t="shared" si="1"/>
        <v>0</v>
      </c>
      <c r="I27" s="116"/>
      <c r="J27" s="117"/>
      <c r="K27" s="43">
        <f t="shared" si="2"/>
        <v>0</v>
      </c>
      <c r="L27" s="44">
        <f t="shared" si="3"/>
      </c>
    </row>
    <row r="28" spans="1:12" ht="12.75">
      <c r="A28" s="39">
        <f>+'Presupuesto 2016'!A395</f>
        <v>625</v>
      </c>
      <c r="B28" s="39" t="str">
        <f>+'Presupuesto 2016'!B395</f>
        <v>Seguro escolar</v>
      </c>
      <c r="C28" s="5"/>
      <c r="D28" s="39"/>
      <c r="E28" s="5"/>
      <c r="F28" s="40">
        <f>+'Presupuesto 2016'!F395</f>
        <v>0</v>
      </c>
      <c r="G28" s="41" t="e">
        <f t="shared" si="0"/>
        <v>#DIV/0!</v>
      </c>
      <c r="H28" s="42">
        <f t="shared" si="1"/>
        <v>0</v>
      </c>
      <c r="I28" s="116"/>
      <c r="J28" s="117"/>
      <c r="K28" s="43">
        <f t="shared" si="2"/>
        <v>0</v>
      </c>
      <c r="L28" s="44">
        <f t="shared" si="3"/>
      </c>
    </row>
    <row r="29" spans="1:12" ht="12.75">
      <c r="A29" s="39">
        <f>+'Presupuesto 2016'!A396</f>
        <v>626</v>
      </c>
      <c r="B29" s="39" t="str">
        <f>+'Presupuesto 2016'!B396</f>
        <v>Servicios bancarios y similares</v>
      </c>
      <c r="C29" s="5"/>
      <c r="D29" s="39"/>
      <c r="E29" s="5"/>
      <c r="F29" s="40">
        <f>+'Presupuesto 2016'!F396</f>
        <v>0</v>
      </c>
      <c r="G29" s="41" t="e">
        <f t="shared" si="0"/>
        <v>#DIV/0!</v>
      </c>
      <c r="H29" s="42">
        <f t="shared" si="1"/>
        <v>0</v>
      </c>
      <c r="I29" s="116"/>
      <c r="J29" s="117"/>
      <c r="K29" s="43">
        <f t="shared" si="2"/>
        <v>0</v>
      </c>
      <c r="L29" s="44">
        <f t="shared" si="3"/>
      </c>
    </row>
    <row r="30" spans="1:13" ht="12.75">
      <c r="A30" s="39">
        <f>+'Presupuesto 2016'!A397</f>
        <v>627</v>
      </c>
      <c r="B30" s="39" t="str">
        <f>+'Presupuesto 2016'!B397</f>
        <v>Publicidad, propaganda y Relaciones públicas</v>
      </c>
      <c r="C30" s="5"/>
      <c r="D30" s="39"/>
      <c r="E30" s="5"/>
      <c r="F30" s="40">
        <f>+'Presupuesto 2016'!F397</f>
        <v>0</v>
      </c>
      <c r="G30" s="41" t="e">
        <f t="shared" si="0"/>
        <v>#DIV/0!</v>
      </c>
      <c r="H30" s="42">
        <f t="shared" si="1"/>
        <v>0</v>
      </c>
      <c r="I30" s="116"/>
      <c r="J30" s="117"/>
      <c r="K30" s="43">
        <f t="shared" si="2"/>
        <v>0</v>
      </c>
      <c r="L30" s="44">
        <f t="shared" si="3"/>
      </c>
      <c r="M30" s="112"/>
    </row>
    <row r="31" spans="1:12" ht="12.75">
      <c r="A31" s="39">
        <f>+'Presupuesto 2016'!A398</f>
        <v>628</v>
      </c>
      <c r="B31" s="39" t="str">
        <f>+'Presupuesto 2016'!B398</f>
        <v>Suministros</v>
      </c>
      <c r="C31" s="5"/>
      <c r="D31" s="39"/>
      <c r="E31" s="5"/>
      <c r="F31" s="40">
        <f>+'Presupuesto 2016'!F398</f>
        <v>0</v>
      </c>
      <c r="G31" s="41" t="e">
        <f t="shared" si="0"/>
        <v>#DIV/0!</v>
      </c>
      <c r="H31" s="42">
        <f t="shared" si="1"/>
        <v>0</v>
      </c>
      <c r="I31" s="116"/>
      <c r="J31" s="117"/>
      <c r="K31" s="43">
        <f t="shared" si="2"/>
        <v>0</v>
      </c>
      <c r="L31" s="44">
        <f t="shared" si="3"/>
      </c>
    </row>
    <row r="32" spans="1:12" ht="12.75">
      <c r="A32" s="39">
        <f>+'Presupuesto 2016'!A399</f>
        <v>629</v>
      </c>
      <c r="B32" s="39" t="str">
        <f>+'Presupuesto 2016'!B399</f>
        <v>Otros servicios diversos</v>
      </c>
      <c r="C32" s="5"/>
      <c r="D32" s="39"/>
      <c r="E32" s="5"/>
      <c r="F32" s="40">
        <f>+'Presupuesto 2016'!F399</f>
        <v>0</v>
      </c>
      <c r="G32" s="41" t="e">
        <f t="shared" si="0"/>
        <v>#DIV/0!</v>
      </c>
      <c r="H32" s="42">
        <f t="shared" si="1"/>
        <v>0</v>
      </c>
      <c r="I32" s="116"/>
      <c r="J32" s="117"/>
      <c r="K32" s="43">
        <f t="shared" si="2"/>
        <v>0</v>
      </c>
      <c r="L32" s="44">
        <f t="shared" si="3"/>
      </c>
    </row>
    <row r="33" spans="1:12" ht="12.75">
      <c r="A33" s="39">
        <f>+'Presupuesto 2016'!A400</f>
        <v>631</v>
      </c>
      <c r="B33" s="39" t="str">
        <f>+'Presupuesto 2016'!B400</f>
        <v>Otros tributos</v>
      </c>
      <c r="C33" s="5"/>
      <c r="D33" s="39"/>
      <c r="E33" s="5"/>
      <c r="F33" s="40">
        <f>+'Presupuesto 2016'!F400</f>
        <v>0</v>
      </c>
      <c r="G33" s="41" t="e">
        <f t="shared" si="0"/>
        <v>#DIV/0!</v>
      </c>
      <c r="H33" s="42">
        <f t="shared" si="1"/>
        <v>0</v>
      </c>
      <c r="I33" s="116"/>
      <c r="J33" s="117"/>
      <c r="K33" s="43">
        <f t="shared" si="2"/>
        <v>0</v>
      </c>
      <c r="L33" s="44">
        <f t="shared" si="3"/>
      </c>
    </row>
    <row r="34" spans="1:12" ht="12.75">
      <c r="A34" s="39">
        <f>+'Presupuesto 2016'!A401</f>
        <v>640</v>
      </c>
      <c r="B34" s="39" t="str">
        <f>+'Presupuesto 2016'!B401</f>
        <v>Personal docente Infantil 1º Ciclo</v>
      </c>
      <c r="C34" s="5"/>
      <c r="D34" s="39"/>
      <c r="E34" s="5"/>
      <c r="F34" s="40">
        <f>+'Presupuesto 2016'!F401</f>
        <v>0</v>
      </c>
      <c r="G34" s="41" t="e">
        <f t="shared" si="0"/>
        <v>#DIV/0!</v>
      </c>
      <c r="H34" s="42">
        <f t="shared" si="1"/>
        <v>0</v>
      </c>
      <c r="I34" s="116"/>
      <c r="J34" s="117"/>
      <c r="K34" s="43">
        <f t="shared" si="2"/>
        <v>0</v>
      </c>
      <c r="L34" s="44">
        <f t="shared" si="3"/>
      </c>
    </row>
    <row r="35" spans="1:12" ht="12.75">
      <c r="A35" s="39">
        <f>+'Presupuesto 2016'!A402</f>
        <v>640</v>
      </c>
      <c r="B35" s="39" t="str">
        <f>+'Presupuesto 2016'!B402</f>
        <v>Personal docente Bachillerato y CCFF</v>
      </c>
      <c r="C35" s="5"/>
      <c r="D35" s="39"/>
      <c r="E35" s="5"/>
      <c r="F35" s="40">
        <f>+'Presupuesto 2016'!F402</f>
        <v>0</v>
      </c>
      <c r="G35" s="41" t="e">
        <f t="shared" si="0"/>
        <v>#DIV/0!</v>
      </c>
      <c r="H35" s="42">
        <f t="shared" si="1"/>
        <v>0</v>
      </c>
      <c r="I35" s="116"/>
      <c r="J35" s="117"/>
      <c r="K35" s="43">
        <f t="shared" si="2"/>
        <v>0</v>
      </c>
      <c r="L35" s="44">
        <f t="shared" si="3"/>
      </c>
    </row>
    <row r="36" spans="1:12" ht="12.75">
      <c r="A36" s="39">
        <f>+'Presupuesto 2016'!A403</f>
        <v>640</v>
      </c>
      <c r="B36" s="39" t="str">
        <f>+'Presupuesto 2016'!B403</f>
        <v>Personal docente Actividades Extraescolaes</v>
      </c>
      <c r="C36" s="5"/>
      <c r="D36" s="39"/>
      <c r="E36" s="5"/>
      <c r="F36" s="40">
        <f>+'Presupuesto 2016'!F403</f>
        <v>0</v>
      </c>
      <c r="G36" s="41" t="e">
        <f t="shared" si="0"/>
        <v>#DIV/0!</v>
      </c>
      <c r="H36" s="42">
        <f t="shared" si="1"/>
        <v>0</v>
      </c>
      <c r="I36" s="116"/>
      <c r="J36" s="117"/>
      <c r="K36" s="43">
        <f t="shared" si="2"/>
        <v>0</v>
      </c>
      <c r="L36" s="44">
        <f t="shared" si="3"/>
      </c>
    </row>
    <row r="37" spans="1:12" ht="12.75">
      <c r="A37" s="39">
        <f>+'Presupuesto 2016'!A404</f>
        <v>640</v>
      </c>
      <c r="B37" s="39" t="str">
        <f>+'Presupuesto 2016'!B404</f>
        <v>Personal de administración</v>
      </c>
      <c r="C37" s="5"/>
      <c r="D37" s="39"/>
      <c r="E37" s="5"/>
      <c r="F37" s="40">
        <f>+'Presupuesto 2016'!F404</f>
        <v>0</v>
      </c>
      <c r="G37" s="41" t="e">
        <f t="shared" si="0"/>
        <v>#DIV/0!</v>
      </c>
      <c r="H37" s="42">
        <f t="shared" si="1"/>
        <v>0</v>
      </c>
      <c r="I37" s="116"/>
      <c r="J37" s="117"/>
      <c r="K37" s="43">
        <f t="shared" si="2"/>
        <v>0</v>
      </c>
      <c r="L37" s="44">
        <f t="shared" si="3"/>
      </c>
    </row>
    <row r="38" spans="1:12" ht="12.75">
      <c r="A38" s="39">
        <f>+'Presupuesto 2016'!A405</f>
        <v>640</v>
      </c>
      <c r="B38" s="39" t="str">
        <f>+'Presupuesto 2016'!B405</f>
        <v>Personal de servicios y complementarias</v>
      </c>
      <c r="C38" s="5"/>
      <c r="D38" s="39"/>
      <c r="E38" s="5"/>
      <c r="F38" s="40">
        <f>+'Presupuesto 2016'!F405</f>
        <v>0</v>
      </c>
      <c r="G38" s="41" t="e">
        <f t="shared" si="0"/>
        <v>#DIV/0!</v>
      </c>
      <c r="H38" s="42">
        <f t="shared" si="1"/>
        <v>0</v>
      </c>
      <c r="I38" s="116"/>
      <c r="J38" s="117"/>
      <c r="K38" s="43">
        <f t="shared" si="2"/>
        <v>0</v>
      </c>
      <c r="L38" s="44">
        <f t="shared" si="3"/>
      </c>
    </row>
    <row r="39" spans="1:12" ht="12.75">
      <c r="A39" s="39">
        <f>+'Presupuesto 2016'!A406</f>
        <v>640</v>
      </c>
      <c r="B39" s="39" t="str">
        <f>+'Presupuesto 2016'!B406</f>
        <v>Personal de sustituciones</v>
      </c>
      <c r="C39" s="5"/>
      <c r="D39" s="39"/>
      <c r="E39" s="5"/>
      <c r="F39" s="40">
        <f>+'Presupuesto 2016'!F406</f>
        <v>0</v>
      </c>
      <c r="G39" s="41" t="e">
        <f t="shared" si="0"/>
        <v>#DIV/0!</v>
      </c>
      <c r="H39" s="42">
        <f t="shared" si="1"/>
        <v>0</v>
      </c>
      <c r="I39" s="116"/>
      <c r="J39" s="117"/>
      <c r="K39" s="43">
        <f t="shared" si="2"/>
        <v>0</v>
      </c>
      <c r="L39" s="44">
        <f t="shared" si="3"/>
      </c>
    </row>
    <row r="40" spans="1:12" ht="12.75">
      <c r="A40" s="39">
        <f>+'Presupuesto 2016'!A407</f>
        <v>640</v>
      </c>
      <c r="B40" s="39" t="str">
        <f>+'Presupuesto 2016'!B407</f>
        <v>Dietas y gastos desplazamiento</v>
      </c>
      <c r="C40" s="5"/>
      <c r="D40" s="39"/>
      <c r="E40" s="5"/>
      <c r="F40" s="40">
        <f>+'Presupuesto 2016'!F407</f>
        <v>0</v>
      </c>
      <c r="G40" s="41" t="e">
        <f t="shared" si="0"/>
        <v>#DIV/0!</v>
      </c>
      <c r="H40" s="42">
        <f t="shared" si="1"/>
        <v>0</v>
      </c>
      <c r="I40" s="116"/>
      <c r="J40" s="117"/>
      <c r="K40" s="43">
        <f t="shared" si="2"/>
        <v>0</v>
      </c>
      <c r="L40" s="44">
        <f t="shared" si="3"/>
      </c>
    </row>
    <row r="41" spans="1:12" ht="12.75">
      <c r="A41" s="39">
        <v>641</v>
      </c>
      <c r="B41" s="39" t="str">
        <f>'Presupuesto 2016'!B408</f>
        <v>Indemnizaciones por despido</v>
      </c>
      <c r="C41" s="5"/>
      <c r="D41" s="39"/>
      <c r="E41" s="5"/>
      <c r="F41" s="40">
        <f>'Presupuesto 2016'!F408</f>
        <v>0</v>
      </c>
      <c r="G41" s="41" t="e">
        <f t="shared" si="0"/>
        <v>#DIV/0!</v>
      </c>
      <c r="H41" s="42">
        <f t="shared" si="1"/>
        <v>0</v>
      </c>
      <c r="I41" s="116"/>
      <c r="J41" s="117"/>
      <c r="K41" s="43">
        <f t="shared" si="2"/>
        <v>0</v>
      </c>
      <c r="L41" s="44"/>
    </row>
    <row r="42" spans="1:12" ht="12.75">
      <c r="A42" s="39">
        <f>+'Presupuesto 2016'!A409</f>
        <v>642</v>
      </c>
      <c r="B42" s="39" t="str">
        <f>+'Presupuesto 2016'!B409</f>
        <v>S.S. Personal docente Enseñanza</v>
      </c>
      <c r="C42" s="5"/>
      <c r="D42" s="39"/>
      <c r="E42" s="5"/>
      <c r="F42" s="40">
        <f>+'Presupuesto 2016'!F409</f>
        <v>0</v>
      </c>
      <c r="G42" s="41" t="e">
        <f t="shared" si="0"/>
        <v>#DIV/0!</v>
      </c>
      <c r="H42" s="42">
        <f t="shared" si="1"/>
        <v>0</v>
      </c>
      <c r="I42" s="116"/>
      <c r="J42" s="117"/>
      <c r="K42" s="43">
        <f t="shared" si="2"/>
        <v>0</v>
      </c>
      <c r="L42" s="44">
        <f t="shared" si="3"/>
      </c>
    </row>
    <row r="43" spans="1:12" ht="12.75">
      <c r="A43" s="39">
        <f>+'Presupuesto 2016'!A410</f>
        <v>642</v>
      </c>
      <c r="B43" s="39" t="str">
        <f>+'Presupuesto 2016'!B410</f>
        <v>S.S. Personal admón y servicios</v>
      </c>
      <c r="C43" s="5"/>
      <c r="D43" s="39"/>
      <c r="E43" s="5"/>
      <c r="F43" s="40">
        <f>+'Presupuesto 2016'!F410</f>
        <v>0</v>
      </c>
      <c r="G43" s="41" t="e">
        <f t="shared" si="0"/>
        <v>#DIV/0!</v>
      </c>
      <c r="H43" s="42">
        <f t="shared" si="1"/>
        <v>0</v>
      </c>
      <c r="I43" s="116"/>
      <c r="J43" s="117"/>
      <c r="K43" s="43">
        <f t="shared" si="2"/>
        <v>0</v>
      </c>
      <c r="L43" s="44">
        <f t="shared" si="3"/>
      </c>
    </row>
    <row r="44" spans="1:12" ht="12.75">
      <c r="A44" s="39">
        <f>+'Presupuesto 2016'!A411</f>
        <v>649</v>
      </c>
      <c r="B44" s="39" t="str">
        <f>+'Presupuesto 2016'!B411</f>
        <v>Otros gastos sociales</v>
      </c>
      <c r="C44" s="5"/>
      <c r="D44" s="39"/>
      <c r="E44" s="5"/>
      <c r="F44" s="40">
        <f>+'Presupuesto 2016'!F411</f>
        <v>0</v>
      </c>
      <c r="G44" s="41" t="e">
        <f t="shared" si="0"/>
        <v>#DIV/0!</v>
      </c>
      <c r="H44" s="42">
        <f t="shared" si="1"/>
        <v>0</v>
      </c>
      <c r="I44" s="116"/>
      <c r="J44" s="117"/>
      <c r="K44" s="43">
        <f t="shared" si="2"/>
        <v>0</v>
      </c>
      <c r="L44" s="44">
        <f t="shared" si="3"/>
      </c>
    </row>
    <row r="45" spans="1:12" ht="12.75">
      <c r="A45" s="39">
        <f>+'Presupuesto 2016'!A412</f>
        <v>662</v>
      </c>
      <c r="B45" s="39" t="str">
        <f>+'Presupuesto 2016'!B412</f>
        <v>Intereses de deudas</v>
      </c>
      <c r="C45" s="5"/>
      <c r="D45" s="39"/>
      <c r="E45" s="5"/>
      <c r="F45" s="40">
        <f>+'Presupuesto 2016'!F412</f>
        <v>0</v>
      </c>
      <c r="G45" s="41" t="e">
        <f t="shared" si="0"/>
        <v>#DIV/0!</v>
      </c>
      <c r="H45" s="42">
        <f t="shared" si="1"/>
        <v>0</v>
      </c>
      <c r="I45" s="116"/>
      <c r="J45" s="117"/>
      <c r="K45" s="43">
        <f t="shared" si="2"/>
        <v>0</v>
      </c>
      <c r="L45" s="44">
        <f t="shared" si="3"/>
      </c>
    </row>
    <row r="46" spans="1:12" ht="12.75">
      <c r="A46" s="39">
        <f>+'Presupuesto 2016'!A413</f>
        <v>669</v>
      </c>
      <c r="B46" s="39" t="str">
        <f>+'Presupuesto 2016'!B413</f>
        <v>Otros gastos financieros</v>
      </c>
      <c r="C46" s="5"/>
      <c r="D46" s="39"/>
      <c r="E46" s="5"/>
      <c r="F46" s="40">
        <f>+'Presupuesto 2016'!F413</f>
        <v>0</v>
      </c>
      <c r="G46" s="41" t="e">
        <f t="shared" si="0"/>
        <v>#DIV/0!</v>
      </c>
      <c r="H46" s="42">
        <f t="shared" si="1"/>
        <v>0</v>
      </c>
      <c r="I46" s="116"/>
      <c r="J46" s="117"/>
      <c r="K46" s="43">
        <f t="shared" si="2"/>
        <v>0</v>
      </c>
      <c r="L46" s="44">
        <f t="shared" si="3"/>
      </c>
    </row>
    <row r="47" spans="1:12" ht="12.75">
      <c r="A47" s="39">
        <f>+'Presupuesto 2016'!A414</f>
        <v>671</v>
      </c>
      <c r="B47" s="39" t="str">
        <f>'Presupuesto 2016'!B414</f>
        <v>Perdidas procedentes del inmovilizado material</v>
      </c>
      <c r="C47" s="5"/>
      <c r="D47" s="39"/>
      <c r="E47" s="5"/>
      <c r="F47" s="40">
        <f>+'Presupuesto 2016'!F414</f>
        <v>0</v>
      </c>
      <c r="G47" s="41" t="e">
        <f t="shared" si="0"/>
        <v>#DIV/0!</v>
      </c>
      <c r="H47" s="42">
        <f t="shared" si="1"/>
        <v>0</v>
      </c>
      <c r="I47" s="116"/>
      <c r="J47" s="117"/>
      <c r="K47" s="43">
        <f t="shared" si="2"/>
        <v>0</v>
      </c>
      <c r="L47" s="44">
        <f t="shared" si="3"/>
      </c>
    </row>
    <row r="48" spans="1:12" ht="12.75">
      <c r="A48" s="39">
        <f>+'Presupuesto 2016'!A415</f>
        <v>678</v>
      </c>
      <c r="B48" s="39" t="str">
        <f>'Presupuesto 2016'!B415</f>
        <v>Gastos extraordinarios</v>
      </c>
      <c r="C48" s="5"/>
      <c r="D48" s="39"/>
      <c r="E48" s="5"/>
      <c r="F48" s="40">
        <f>+'Presupuesto 2016'!F415</f>
        <v>0</v>
      </c>
      <c r="G48" s="41" t="e">
        <f t="shared" si="0"/>
        <v>#DIV/0!</v>
      </c>
      <c r="H48" s="42">
        <f t="shared" si="1"/>
        <v>0</v>
      </c>
      <c r="I48" s="116"/>
      <c r="J48" s="117"/>
      <c r="K48" s="43">
        <f t="shared" si="2"/>
        <v>0</v>
      </c>
      <c r="L48" s="44">
        <f t="shared" si="3"/>
      </c>
    </row>
    <row r="49" spans="1:12" ht="12.75">
      <c r="A49" s="39">
        <f>+'Presupuesto 2016'!A416</f>
        <v>68</v>
      </c>
      <c r="B49" s="39" t="str">
        <f>+'Presupuesto 2016'!B416</f>
        <v>Dotación para amortiza.del inmovilizado material</v>
      </c>
      <c r="C49" s="5"/>
      <c r="D49" s="39"/>
      <c r="E49" s="5"/>
      <c r="F49" s="40">
        <f>+'Presupuesto 2016'!F416</f>
        <v>0</v>
      </c>
      <c r="G49" s="41" t="e">
        <f t="shared" si="0"/>
        <v>#DIV/0!</v>
      </c>
      <c r="H49" s="42">
        <f t="shared" si="1"/>
        <v>0</v>
      </c>
      <c r="I49" s="116"/>
      <c r="J49" s="117"/>
      <c r="K49" s="43">
        <f t="shared" si="2"/>
        <v>0</v>
      </c>
      <c r="L49" s="44">
        <f t="shared" si="3"/>
      </c>
    </row>
    <row r="50" spans="1:12" ht="12.75">
      <c r="A50" s="39">
        <f>+'Presupuesto 2016'!A417</f>
        <v>694</v>
      </c>
      <c r="B50" s="39" t="str">
        <f>+'Presupuesto 2016'!B417</f>
        <v>Dotación provisión insolvencias tráfico</v>
      </c>
      <c r="C50" s="5"/>
      <c r="D50" s="39"/>
      <c r="E50" s="5"/>
      <c r="F50" s="40">
        <f>+'Presupuesto 2016'!F417</f>
        <v>0</v>
      </c>
      <c r="G50" s="41" t="e">
        <f t="shared" si="0"/>
        <v>#DIV/0!</v>
      </c>
      <c r="H50" s="42">
        <f t="shared" si="1"/>
        <v>0</v>
      </c>
      <c r="I50" s="116"/>
      <c r="J50" s="117"/>
      <c r="K50" s="43">
        <f t="shared" si="2"/>
        <v>0</v>
      </c>
      <c r="L50" s="44">
        <f t="shared" si="3"/>
      </c>
    </row>
    <row r="51" spans="1:12" ht="12.75">
      <c r="A51" s="39">
        <f>'Presupuesto 2016'!A364</f>
        <v>520</v>
      </c>
      <c r="B51" s="39" t="str">
        <f>'Presupuesto 2016'!B364</f>
        <v>Devolución capital de préstamos</v>
      </c>
      <c r="C51" s="5"/>
      <c r="D51" s="39"/>
      <c r="E51" s="5"/>
      <c r="F51" s="40">
        <f>'Presupuesto 2016'!F364</f>
        <v>0</v>
      </c>
      <c r="G51" s="41" t="e">
        <f t="shared" si="0"/>
        <v>#DIV/0!</v>
      </c>
      <c r="H51" s="42">
        <f t="shared" si="1"/>
        <v>0</v>
      </c>
      <c r="I51" s="116"/>
      <c r="J51" s="117"/>
      <c r="K51" s="43">
        <f t="shared" si="2"/>
        <v>0</v>
      </c>
      <c r="L51" s="44"/>
    </row>
    <row r="52" spans="1:12" ht="12.75">
      <c r="A52" s="39" t="str">
        <f>'Presupuesto 2016'!A365</f>
        <v>20-21</v>
      </c>
      <c r="B52" s="39" t="str">
        <f>'Presupuesto 2016'!B365</f>
        <v>Adquisición de inmovilizado</v>
      </c>
      <c r="C52" s="5"/>
      <c r="D52" s="5"/>
      <c r="E52" s="5"/>
      <c r="F52" s="40">
        <f>'Presupuesto 2016'!F365</f>
        <v>0</v>
      </c>
      <c r="G52" s="41" t="e">
        <f t="shared" si="0"/>
        <v>#DIV/0!</v>
      </c>
      <c r="H52" s="42">
        <f t="shared" si="1"/>
        <v>0</v>
      </c>
      <c r="I52" s="116"/>
      <c r="J52" s="117"/>
      <c r="K52" s="43">
        <f t="shared" si="2"/>
        <v>0</v>
      </c>
      <c r="L52" s="44"/>
    </row>
    <row r="53" spans="2:12" ht="12.75">
      <c r="B53" s="39"/>
      <c r="C53" s="5"/>
      <c r="D53" s="5"/>
      <c r="E53" s="5"/>
      <c r="F53" s="40"/>
      <c r="G53" s="41"/>
      <c r="H53" s="115"/>
      <c r="I53" s="116"/>
      <c r="J53" s="117"/>
      <c r="K53" s="43"/>
      <c r="L53" s="44"/>
    </row>
    <row r="54" spans="2:12" ht="15">
      <c r="B54" s="39"/>
      <c r="C54" s="45" t="s">
        <v>137</v>
      </c>
      <c r="D54" s="46"/>
      <c r="E54" s="47"/>
      <c r="F54" s="48">
        <f aca="true" t="shared" si="4" ref="F54:K54">SUM(F12:F52)</f>
        <v>0</v>
      </c>
      <c r="G54" s="48" t="e">
        <f>SUM(G12:G52)</f>
        <v>#DIV/0!</v>
      </c>
      <c r="H54" s="48">
        <f t="shared" si="4"/>
        <v>0</v>
      </c>
      <c r="I54" s="48">
        <f t="shared" si="4"/>
        <v>0</v>
      </c>
      <c r="J54" s="48">
        <f t="shared" si="4"/>
        <v>0</v>
      </c>
      <c r="K54" s="48">
        <f t="shared" si="4"/>
        <v>0</v>
      </c>
      <c r="L54" s="108">
        <f>IF(K54&lt;&gt;0,K54/H54,"")</f>
      </c>
    </row>
    <row r="55" spans="2:13" ht="12.75">
      <c r="B55" s="39"/>
      <c r="C55" s="5"/>
      <c r="D55" s="5"/>
      <c r="E55" s="5"/>
      <c r="F55" s="53"/>
      <c r="G55" s="54"/>
      <c r="H55" s="55"/>
      <c r="I55" s="56"/>
      <c r="J55" s="55"/>
      <c r="K55" s="54">
        <f>IF(K54=SUM(K12:K52),"","¡FALSO!")</f>
      </c>
      <c r="L55" s="57"/>
      <c r="M55" s="58"/>
    </row>
    <row r="56" spans="1:13" ht="18">
      <c r="A56" s="59" t="s">
        <v>138</v>
      </c>
      <c r="B56" s="31"/>
      <c r="C56" s="60"/>
      <c r="D56" s="60"/>
      <c r="E56" s="33"/>
      <c r="F56" s="61"/>
      <c r="G56" s="62"/>
      <c r="H56" s="490" t="str">
        <f>H7</f>
        <v>Marzo</v>
      </c>
      <c r="I56" s="490"/>
      <c r="J56" s="490"/>
      <c r="K56" s="490"/>
      <c r="L56" s="490"/>
      <c r="M56" s="58"/>
    </row>
    <row r="57" spans="1:13" ht="12.75">
      <c r="A57" s="17" t="s">
        <v>1</v>
      </c>
      <c r="B57" s="18" t="s">
        <v>127</v>
      </c>
      <c r="C57" s="17"/>
      <c r="D57" s="17" t="s">
        <v>3</v>
      </c>
      <c r="E57" s="17"/>
      <c r="F57" s="63" t="s">
        <v>139</v>
      </c>
      <c r="G57" s="64" t="s">
        <v>91</v>
      </c>
      <c r="H57" s="65" t="s">
        <v>129</v>
      </c>
      <c r="I57" s="66" t="s">
        <v>130</v>
      </c>
      <c r="J57" s="67"/>
      <c r="K57" s="491" t="s">
        <v>131</v>
      </c>
      <c r="L57" s="492"/>
      <c r="M57" s="68"/>
    </row>
    <row r="58" spans="1:13" ht="12.75">
      <c r="A58" s="69"/>
      <c r="B58" s="70"/>
      <c r="C58" s="69"/>
      <c r="D58" s="69"/>
      <c r="E58" s="69"/>
      <c r="F58" s="71"/>
      <c r="G58" s="72"/>
      <c r="H58" s="73" t="str">
        <f>H10</f>
        <v>Marzo</v>
      </c>
      <c r="I58" s="74" t="s">
        <v>132</v>
      </c>
      <c r="J58" s="75" t="str">
        <f>J10</f>
        <v>Periodificación</v>
      </c>
      <c r="K58" s="76" t="s">
        <v>140</v>
      </c>
      <c r="L58" s="77"/>
      <c r="M58" s="68"/>
    </row>
    <row r="59" spans="1:12" ht="12.75">
      <c r="A59" s="33"/>
      <c r="B59" s="33"/>
      <c r="C59" s="33"/>
      <c r="D59" s="33"/>
      <c r="E59" s="33"/>
      <c r="F59" s="479"/>
      <c r="G59" s="480"/>
      <c r="H59" s="113">
        <f>H11</f>
        <v>3</v>
      </c>
      <c r="I59" s="78" t="str">
        <f>I11</f>
        <v>Marzo</v>
      </c>
      <c r="J59" s="79" t="str">
        <f>J11</f>
        <v>mes</v>
      </c>
      <c r="K59" s="80" t="s">
        <v>141</v>
      </c>
      <c r="L59" s="38"/>
    </row>
    <row r="60" spans="1:12" ht="12.75">
      <c r="A60" s="39">
        <f>'Presupuesto 2016'!A426</f>
        <v>700</v>
      </c>
      <c r="B60" s="5" t="str">
        <f>'Presupuesto 2016'!B426</f>
        <v>Ingresos por venta de libros, material y uniformes</v>
      </c>
      <c r="C60" s="5"/>
      <c r="D60" s="5"/>
      <c r="E60" s="5"/>
      <c r="F60" s="41">
        <f>'Presupuesto 2016'!F426</f>
        <v>0</v>
      </c>
      <c r="G60" s="83">
        <f aca="true" t="shared" si="5" ref="G60:G75">F60*100/F$77</f>
        <v>0</v>
      </c>
      <c r="H60" s="42">
        <f>F60/12*H$11</f>
        <v>0</v>
      </c>
      <c r="I60" s="118"/>
      <c r="J60" s="117"/>
      <c r="K60" s="43">
        <f>(I60+J60)-H60</f>
        <v>0</v>
      </c>
      <c r="L60" s="82"/>
    </row>
    <row r="61" spans="1:12" ht="12.75">
      <c r="A61" s="110">
        <f>+'Presupuesto 2016'!A427</f>
        <v>705</v>
      </c>
      <c r="B61" s="39" t="str">
        <f>+'Presupuesto 2016'!B427</f>
        <v>Ingresos enseñanza reglada Infantil 1ºciclo</v>
      </c>
      <c r="C61" s="5"/>
      <c r="D61" s="5"/>
      <c r="E61" s="5"/>
      <c r="F61" s="40">
        <f>+'Presupuesto 2016'!F427</f>
        <v>0</v>
      </c>
      <c r="G61" s="83">
        <f t="shared" si="5"/>
        <v>0</v>
      </c>
      <c r="H61" s="42">
        <f>F61/12*H$11</f>
        <v>0</v>
      </c>
      <c r="I61" s="116"/>
      <c r="J61" s="117"/>
      <c r="K61" s="43">
        <f>(I61+J61)-H61</f>
        <v>0</v>
      </c>
      <c r="L61" s="44">
        <f aca="true" t="shared" si="6" ref="L61:L67">IF(K61&lt;&gt;0,K61/H61,"")</f>
      </c>
    </row>
    <row r="62" spans="1:12" ht="12.75">
      <c r="A62" s="110">
        <f>+'Presupuesto 2016'!A428</f>
        <v>705</v>
      </c>
      <c r="B62" s="39" t="str">
        <f>+'Presupuesto 2016'!B428</f>
        <v>Ingresos enseñanza reglada Bachillerato y CCFF</v>
      </c>
      <c r="C62" s="5"/>
      <c r="D62" s="5"/>
      <c r="E62" s="5"/>
      <c r="F62" s="40">
        <f>+'Presupuesto 2016'!F428</f>
        <v>0</v>
      </c>
      <c r="G62" s="83">
        <f t="shared" si="5"/>
        <v>0</v>
      </c>
      <c r="H62" s="42">
        <f aca="true" t="shared" si="7" ref="H62:H75">F62/12*H$11</f>
        <v>0</v>
      </c>
      <c r="I62" s="116"/>
      <c r="J62" s="117"/>
      <c r="K62" s="43">
        <f aca="true" t="shared" si="8" ref="K62:K75">(I62+J62)-H62</f>
        <v>0</v>
      </c>
      <c r="L62" s="44">
        <f t="shared" si="6"/>
      </c>
    </row>
    <row r="63" spans="1:12" ht="12.75">
      <c r="A63" s="110">
        <f>+'Presupuesto 2016'!A429</f>
        <v>705</v>
      </c>
      <c r="B63" s="39" t="str">
        <f>+'Presupuesto 2016'!B429</f>
        <v>Ingresos Actividades Extraescolaers</v>
      </c>
      <c r="C63" s="5"/>
      <c r="D63" s="5"/>
      <c r="E63" s="5"/>
      <c r="F63" s="40">
        <f>+'Presupuesto 2016'!F429</f>
        <v>0</v>
      </c>
      <c r="G63" s="83">
        <f t="shared" si="5"/>
        <v>0</v>
      </c>
      <c r="H63" s="42">
        <f t="shared" si="7"/>
        <v>0</v>
      </c>
      <c r="I63" s="116"/>
      <c r="J63" s="117"/>
      <c r="K63" s="43">
        <f t="shared" si="8"/>
        <v>0</v>
      </c>
      <c r="L63" s="44">
        <f t="shared" si="6"/>
      </c>
    </row>
    <row r="64" spans="1:12" ht="12.75">
      <c r="A64" s="110">
        <f>+'Presupuesto 2016'!A430</f>
        <v>705</v>
      </c>
      <c r="B64" s="39" t="str">
        <f>+'Presupuesto 2016'!B430</f>
        <v>Ingresos servicios comedor</v>
      </c>
      <c r="C64" s="5"/>
      <c r="D64" s="5"/>
      <c r="E64" s="5"/>
      <c r="F64" s="40">
        <f>+'Presupuesto 2016'!F430</f>
        <v>0</v>
      </c>
      <c r="G64" s="83">
        <f t="shared" si="5"/>
        <v>0</v>
      </c>
      <c r="H64" s="42">
        <f t="shared" si="7"/>
        <v>0</v>
      </c>
      <c r="I64" s="116"/>
      <c r="J64" s="117"/>
      <c r="K64" s="43">
        <f>(I64+J64)-H64</f>
        <v>0</v>
      </c>
      <c r="L64" s="44">
        <f t="shared" si="6"/>
      </c>
    </row>
    <row r="65" spans="1:12" ht="12.75">
      <c r="A65" s="110">
        <f>+'Presupuesto 2016'!A431</f>
        <v>705</v>
      </c>
      <c r="B65" s="39" t="str">
        <f>+'Presupuesto 2016'!B431</f>
        <v>Ingresos servicios Complementarios</v>
      </c>
      <c r="C65" s="5"/>
      <c r="D65" s="5"/>
      <c r="E65" s="5"/>
      <c r="F65" s="40">
        <f>+'Presupuesto 2016'!F431</f>
        <v>0</v>
      </c>
      <c r="G65" s="83">
        <f t="shared" si="5"/>
        <v>0</v>
      </c>
      <c r="H65" s="42">
        <f t="shared" si="7"/>
        <v>0</v>
      </c>
      <c r="I65" s="116"/>
      <c r="J65" s="117"/>
      <c r="K65" s="43">
        <f t="shared" si="8"/>
        <v>0</v>
      </c>
      <c r="L65" s="44">
        <f t="shared" si="6"/>
      </c>
    </row>
    <row r="66" spans="1:12" ht="12.75">
      <c r="A66" s="110">
        <f>+'Presupuesto 2016'!A432</f>
        <v>705</v>
      </c>
      <c r="B66" s="39" t="str">
        <f>+'Presupuesto 2016'!B432</f>
        <v>Cuota renting tablets</v>
      </c>
      <c r="C66" s="5"/>
      <c r="D66" s="5"/>
      <c r="E66" s="5"/>
      <c r="F66" s="40">
        <f>+'Presupuesto 2016'!F432</f>
        <v>0</v>
      </c>
      <c r="G66" s="83">
        <f>F66*100/F$77</f>
        <v>0</v>
      </c>
      <c r="H66" s="42">
        <f>F66/12*H$11</f>
        <v>0</v>
      </c>
      <c r="I66" s="116"/>
      <c r="J66" s="117"/>
      <c r="K66" s="43">
        <f>(I66+J66)-H66</f>
        <v>0</v>
      </c>
      <c r="L66" s="44">
        <f>IF(K66&lt;&gt;0,K66/H66,"")</f>
      </c>
    </row>
    <row r="67" spans="1:12" ht="12.75">
      <c r="A67" s="110">
        <v>721</v>
      </c>
      <c r="B67" s="39" t="str">
        <f>+'Presupuesto 2016'!B433</f>
        <v>Donaciones afectos a la actividad</v>
      </c>
      <c r="C67" s="5"/>
      <c r="D67" s="5"/>
      <c r="E67" s="5"/>
      <c r="F67" s="40">
        <f>+'Presupuesto 2016'!F433</f>
        <v>0</v>
      </c>
      <c r="G67" s="83">
        <f t="shared" si="5"/>
        <v>0</v>
      </c>
      <c r="H67" s="42">
        <f>F67/12*H$11</f>
        <v>0</v>
      </c>
      <c r="I67" s="116"/>
      <c r="J67" s="117"/>
      <c r="K67" s="43">
        <f>(I67+J67)-H67</f>
        <v>0</v>
      </c>
      <c r="L67" s="44">
        <f t="shared" si="6"/>
      </c>
    </row>
    <row r="68" spans="1:12" ht="12.75">
      <c r="A68" s="110">
        <f>+'Presupuesto 2016'!A434</f>
        <v>740</v>
      </c>
      <c r="B68" s="39" t="str">
        <f>+'Presupuesto 2016'!B434</f>
        <v>Subvenciones oficiales E. Infantil, Primaria y Secundaria</v>
      </c>
      <c r="C68" s="5"/>
      <c r="D68" s="5"/>
      <c r="E68" s="5"/>
      <c r="F68" s="40">
        <f>+'Presupuesto 2016'!F434</f>
        <v>119888.5</v>
      </c>
      <c r="G68" s="83">
        <f t="shared" si="5"/>
        <v>100</v>
      </c>
      <c r="H68" s="42">
        <f t="shared" si="7"/>
        <v>29972.125</v>
      </c>
      <c r="I68" s="116"/>
      <c r="J68" s="117"/>
      <c r="K68" s="43">
        <f t="shared" si="8"/>
        <v>-29972.125</v>
      </c>
      <c r="L68" s="44">
        <f aca="true" t="shared" si="9" ref="L68:L75">IF(K68&lt;&gt;0,K68/H68,"")</f>
        <v>-1</v>
      </c>
    </row>
    <row r="69" spans="1:12" ht="12.75">
      <c r="A69" s="110">
        <f>+'Presupuesto 2016'!A435</f>
        <v>740</v>
      </c>
      <c r="B69" s="39" t="str">
        <f>+'Presupuesto 2016'!B435</f>
        <v>Subvenciones oficiales E. Infantil</v>
      </c>
      <c r="C69" s="5"/>
      <c r="D69" s="5"/>
      <c r="E69" s="5"/>
      <c r="F69" s="40">
        <f>+'Presupuesto 2016'!F435</f>
        <v>0</v>
      </c>
      <c r="G69" s="83">
        <f t="shared" si="5"/>
        <v>0</v>
      </c>
      <c r="H69" s="42">
        <f t="shared" si="7"/>
        <v>0</v>
      </c>
      <c r="I69" s="116"/>
      <c r="J69" s="117"/>
      <c r="K69" s="43">
        <f t="shared" si="8"/>
        <v>0</v>
      </c>
      <c r="L69" s="44">
        <f t="shared" si="9"/>
      </c>
    </row>
    <row r="70" spans="1:12" ht="12.75">
      <c r="A70" s="110">
        <f>+'Presupuesto 2016'!A436</f>
        <v>740</v>
      </c>
      <c r="B70" s="39" t="str">
        <f>+'Presupuesto 2016'!B436</f>
        <v>Subvenciones oficiales Bachillerato</v>
      </c>
      <c r="C70" s="5"/>
      <c r="D70" s="5"/>
      <c r="E70" s="5"/>
      <c r="F70" s="40">
        <f>+'Presupuesto 2016'!F436</f>
        <v>0</v>
      </c>
      <c r="G70" s="83">
        <f t="shared" si="5"/>
        <v>0</v>
      </c>
      <c r="H70" s="42">
        <f t="shared" si="7"/>
        <v>0</v>
      </c>
      <c r="I70" s="116"/>
      <c r="J70" s="117"/>
      <c r="K70" s="43">
        <f t="shared" si="8"/>
        <v>0</v>
      </c>
      <c r="L70" s="44">
        <f t="shared" si="9"/>
      </c>
    </row>
    <row r="71" spans="1:12" ht="12.75">
      <c r="A71" s="110">
        <f>+'Presupuesto 2016'!A437</f>
        <v>74</v>
      </c>
      <c r="B71" s="39" t="str">
        <f>+'Presupuesto 2016'!B437</f>
        <v>Otras subvenciones</v>
      </c>
      <c r="C71" s="5"/>
      <c r="D71" s="5"/>
      <c r="E71" s="5"/>
      <c r="F71" s="40">
        <f>+'Presupuesto 2016'!F437</f>
        <v>0</v>
      </c>
      <c r="G71" s="83">
        <f t="shared" si="5"/>
        <v>0</v>
      </c>
      <c r="H71" s="42">
        <f t="shared" si="7"/>
        <v>0</v>
      </c>
      <c r="I71" s="116"/>
      <c r="J71" s="117"/>
      <c r="K71" s="43">
        <f t="shared" si="8"/>
        <v>0</v>
      </c>
      <c r="L71" s="44">
        <f t="shared" si="9"/>
      </c>
    </row>
    <row r="72" spans="1:12" ht="12.75">
      <c r="A72" s="110">
        <v>747</v>
      </c>
      <c r="B72" s="39" t="str">
        <f>+'Presupuesto 2016'!B438</f>
        <v>Subvenciones de capital tras. Rdos.</v>
      </c>
      <c r="C72" s="5"/>
      <c r="D72" s="5"/>
      <c r="E72" s="5"/>
      <c r="F72" s="40">
        <f>+'Presupuesto 2016'!F438</f>
        <v>0</v>
      </c>
      <c r="G72" s="83">
        <f t="shared" si="5"/>
        <v>0</v>
      </c>
      <c r="H72" s="42">
        <f>F72/12*H$11</f>
        <v>0</v>
      </c>
      <c r="I72" s="116"/>
      <c r="J72" s="117"/>
      <c r="K72" s="43">
        <f>(I72+J72)-H72</f>
        <v>0</v>
      </c>
      <c r="L72" s="44">
        <f>IF(K72&lt;&gt;0,K72/H72,"")</f>
      </c>
    </row>
    <row r="73" spans="1:12" ht="12.75">
      <c r="A73" s="110">
        <f>'Presupuesto 2016'!A439</f>
        <v>75</v>
      </c>
      <c r="B73" s="39" t="str">
        <f>'Presupuesto 2016'!B439</f>
        <v>Otros ingresos de gestión</v>
      </c>
      <c r="C73" s="5"/>
      <c r="D73" s="5"/>
      <c r="E73" s="5"/>
      <c r="F73" s="40">
        <f>+'Presupuesto 2016'!F439</f>
        <v>0</v>
      </c>
      <c r="G73" s="83">
        <f t="shared" si="5"/>
        <v>0</v>
      </c>
      <c r="H73" s="42">
        <f>F73/12*H$11</f>
        <v>0</v>
      </c>
      <c r="I73" s="116"/>
      <c r="J73" s="117"/>
      <c r="K73" s="43">
        <f>(I73+J73)-H73</f>
        <v>0</v>
      </c>
      <c r="L73" s="44"/>
    </row>
    <row r="74" spans="1:12" ht="12.75">
      <c r="A74" s="110">
        <f>+'Presupuesto 2016'!A440</f>
        <v>769</v>
      </c>
      <c r="B74" s="39" t="str">
        <f>+'Presupuesto 2016'!B440</f>
        <v>Ingresos financieros</v>
      </c>
      <c r="C74" s="5"/>
      <c r="D74" s="5"/>
      <c r="E74" s="5"/>
      <c r="F74" s="40">
        <f>+'Presupuesto 2016'!F440</f>
        <v>0</v>
      </c>
      <c r="G74" s="83">
        <f t="shared" si="5"/>
        <v>0</v>
      </c>
      <c r="H74" s="42">
        <f t="shared" si="7"/>
        <v>0</v>
      </c>
      <c r="I74" s="116"/>
      <c r="J74" s="117"/>
      <c r="K74" s="43">
        <f t="shared" si="8"/>
        <v>0</v>
      </c>
      <c r="L74" s="44">
        <f t="shared" si="9"/>
      </c>
    </row>
    <row r="75" spans="1:12" ht="12.75">
      <c r="A75" s="110">
        <f>+'Presupuesto 2016'!A441</f>
        <v>778</v>
      </c>
      <c r="B75" s="39" t="str">
        <f>+'Presupuesto 2016'!B441</f>
        <v>Ingresos excepcionales</v>
      </c>
      <c r="C75" s="5"/>
      <c r="D75" s="5"/>
      <c r="E75" s="5"/>
      <c r="F75" s="40">
        <f>+'Presupuesto 2016'!F441</f>
        <v>0</v>
      </c>
      <c r="G75" s="83">
        <f t="shared" si="5"/>
        <v>0</v>
      </c>
      <c r="H75" s="42">
        <f t="shared" si="7"/>
        <v>0</v>
      </c>
      <c r="I75" s="116"/>
      <c r="J75" s="117"/>
      <c r="K75" s="43">
        <f t="shared" si="8"/>
        <v>0</v>
      </c>
      <c r="L75" s="44">
        <f t="shared" si="9"/>
      </c>
    </row>
    <row r="76" spans="2:12" ht="12.75">
      <c r="B76" s="39"/>
      <c r="C76" s="5"/>
      <c r="D76" s="5"/>
      <c r="E76" s="5"/>
      <c r="F76" s="40"/>
      <c r="G76" s="83"/>
      <c r="H76" s="42"/>
      <c r="I76" s="116"/>
      <c r="J76" s="117"/>
      <c r="K76" s="81"/>
      <c r="L76" s="44"/>
    </row>
    <row r="77" spans="1:12" ht="15">
      <c r="A77" s="5"/>
      <c r="B77" s="5"/>
      <c r="C77" s="85" t="s">
        <v>35</v>
      </c>
      <c r="D77" s="47"/>
      <c r="E77" s="47"/>
      <c r="F77" s="48">
        <f>SUM(F60:F75)</f>
        <v>119888.5</v>
      </c>
      <c r="G77" s="49">
        <f>SUM(G60:G75)</f>
        <v>100</v>
      </c>
      <c r="H77" s="50">
        <f>SUM(H60:H75)</f>
        <v>29972.125</v>
      </c>
      <c r="I77" s="51">
        <f>SUM(I60:I75)</f>
        <v>0</v>
      </c>
      <c r="J77" s="52">
        <f>SUM(J60:J75)</f>
        <v>0</v>
      </c>
      <c r="K77" s="114">
        <f>(I77+J77)-H77</f>
        <v>-29972.125</v>
      </c>
      <c r="L77" s="108">
        <f>IF(K77&lt;&gt;0,K77/H77,"")</f>
        <v>-1</v>
      </c>
    </row>
    <row r="78" spans="1:12" ht="15">
      <c r="A78" s="5"/>
      <c r="B78" s="5"/>
      <c r="C78" s="86"/>
      <c r="D78" s="87"/>
      <c r="E78" s="87"/>
      <c r="F78" s="88"/>
      <c r="G78" s="54"/>
      <c r="H78" s="89"/>
      <c r="I78" s="88"/>
      <c r="J78" s="89"/>
      <c r="K78" s="88"/>
      <c r="L78" s="90"/>
    </row>
    <row r="79" spans="1:12" ht="15">
      <c r="A79" s="5"/>
      <c r="B79" s="5"/>
      <c r="C79" s="86"/>
      <c r="D79" s="87"/>
      <c r="E79" s="87"/>
      <c r="F79" s="88"/>
      <c r="G79" s="54"/>
      <c r="H79" s="89"/>
      <c r="I79" s="88"/>
      <c r="J79" s="89"/>
      <c r="K79" s="88"/>
      <c r="L79" s="90"/>
    </row>
    <row r="80" spans="1:10" ht="12.75">
      <c r="A80" s="33"/>
      <c r="B80" s="33"/>
      <c r="C80" s="91"/>
      <c r="D80" s="91"/>
      <c r="E80" s="91"/>
      <c r="F80" s="62"/>
      <c r="G80" s="62"/>
      <c r="H80" s="55"/>
      <c r="I80" s="88"/>
      <c r="J80" s="55"/>
    </row>
    <row r="81" spans="1:10" ht="13.5" customHeight="1" thickBot="1">
      <c r="A81" s="92"/>
      <c r="B81" s="486" t="str">
        <f>IF(F81&gt;0,"PRESUPUESTO REMANENTE POSITIVO ","PRESUPUESTO REMANENTE NEGATIVO")</f>
        <v>PRESUPUESTO REMANENTE POSITIVO </v>
      </c>
      <c r="C81" s="486"/>
      <c r="D81" s="486"/>
      <c r="E81" s="486"/>
      <c r="F81" s="93">
        <f>F77-F54</f>
        <v>119888.5</v>
      </c>
      <c r="G81" s="94">
        <f>F81*100/F77</f>
        <v>100</v>
      </c>
      <c r="H81" s="95">
        <f>H77-H54</f>
        <v>29972.125</v>
      </c>
      <c r="J81" s="7"/>
    </row>
    <row r="82" spans="2:12" ht="12.75">
      <c r="B82" s="39"/>
      <c r="C82" s="96"/>
      <c r="D82" s="96"/>
      <c r="E82" s="96"/>
      <c r="F82" s="111"/>
      <c r="G82" s="96"/>
      <c r="H82" s="97"/>
      <c r="I82" s="96"/>
      <c r="J82" s="97"/>
      <c r="K82" s="71"/>
      <c r="L82" s="5"/>
    </row>
    <row r="83" spans="2:12" ht="12.75" customHeight="1">
      <c r="B83" s="39"/>
      <c r="C83" s="5"/>
      <c r="D83" s="5"/>
      <c r="E83" s="5"/>
      <c r="I83" s="41"/>
      <c r="J83" s="6"/>
      <c r="K83" s="5"/>
      <c r="L83" s="5"/>
    </row>
    <row r="84" spans="2:12" ht="15">
      <c r="B84" s="39"/>
      <c r="C84" s="5"/>
      <c r="D84" s="5"/>
      <c r="E84" s="5"/>
      <c r="F84" s="496" t="s">
        <v>142</v>
      </c>
      <c r="G84" s="496"/>
      <c r="H84" s="496"/>
      <c r="J84" s="99">
        <f>(SUM(I54:J54))</f>
        <v>0</v>
      </c>
      <c r="K84" s="100">
        <f>IF(ISERR(J84/J85),"",J84/J85)</f>
      </c>
      <c r="L84" s="5"/>
    </row>
    <row r="85" spans="2:12" ht="15">
      <c r="B85" s="39"/>
      <c r="C85" s="5"/>
      <c r="D85" s="5"/>
      <c r="E85" s="5"/>
      <c r="F85" s="495" t="s">
        <v>143</v>
      </c>
      <c r="G85" s="495"/>
      <c r="H85" s="495"/>
      <c r="I85" s="33"/>
      <c r="J85" s="101">
        <f>SUM(I77:J77)</f>
        <v>0</v>
      </c>
      <c r="K85" s="102">
        <f>IF(ISERR(J85/J85),"",J85/J85)</f>
      </c>
      <c r="L85" s="5"/>
    </row>
    <row r="86" spans="5:12" ht="15">
      <c r="E86" s="5"/>
      <c r="F86" s="494"/>
      <c r="G86" s="494"/>
      <c r="H86" s="494"/>
      <c r="I86" s="5"/>
      <c r="J86" s="6"/>
      <c r="K86" s="104"/>
      <c r="L86" s="5"/>
    </row>
    <row r="87" spans="5:12" ht="15">
      <c r="E87" s="5"/>
      <c r="F87" s="493" t="str">
        <f>IF(J87&gt;0,"REMANENTE POSITIVO","REMANENTE NEGATIVO")</f>
        <v>REMANENTE NEGATIVO</v>
      </c>
      <c r="G87" s="493"/>
      <c r="H87" s="493"/>
      <c r="I87" s="493"/>
      <c r="J87" s="105">
        <f>J85-J84</f>
        <v>0</v>
      </c>
      <c r="K87" s="106">
        <f>IF(ISERR(J87/J85),"",J87/J85)</f>
      </c>
      <c r="L87" s="5"/>
    </row>
    <row r="88" spans="5:12" ht="12.75">
      <c r="E88" s="5"/>
      <c r="F88" s="4"/>
      <c r="G88" s="5"/>
      <c r="H88" s="6"/>
      <c r="I88" s="5"/>
      <c r="J88" s="6"/>
      <c r="K88" s="5"/>
      <c r="L88" s="5"/>
    </row>
    <row r="89" spans="1:12" ht="12.75">
      <c r="A89" s="107"/>
      <c r="B89" s="39"/>
      <c r="C89" s="5"/>
      <c r="D89" s="5"/>
      <c r="E89" s="5"/>
      <c r="F89" s="4"/>
      <c r="G89" s="5"/>
      <c r="H89" s="6"/>
      <c r="I89" s="5"/>
      <c r="J89" s="6"/>
      <c r="K89" s="5"/>
      <c r="L89" s="5"/>
    </row>
    <row r="90" spans="5:12" ht="12.75">
      <c r="E90" s="5"/>
      <c r="F90" s="4"/>
      <c r="G90" s="5"/>
      <c r="H90" s="6"/>
      <c r="I90" s="5"/>
      <c r="J90" s="6"/>
      <c r="K90" s="5"/>
      <c r="L90" s="5"/>
    </row>
    <row r="91" spans="1:12" ht="12.75">
      <c r="A91" s="488" t="s">
        <v>144</v>
      </c>
      <c r="B91" s="488"/>
      <c r="C91" s="487">
        <f ca="1">TODAY()</f>
        <v>42354</v>
      </c>
      <c r="D91" s="487"/>
      <c r="E91" s="5"/>
      <c r="F91" s="4"/>
      <c r="G91" s="5"/>
      <c r="H91" s="6"/>
      <c r="I91" s="5"/>
      <c r="J91" s="6"/>
      <c r="K91" s="5"/>
      <c r="L91" s="5"/>
    </row>
    <row r="92" spans="1:12" ht="12.75">
      <c r="A92" s="485" t="str">
        <f>+Variables!C3</f>
        <v>XXX</v>
      </c>
      <c r="B92" s="485"/>
      <c r="C92" s="485"/>
      <c r="D92" s="485"/>
      <c r="E92" s="5"/>
      <c r="F92" s="4"/>
      <c r="G92" s="5"/>
      <c r="H92" s="6"/>
      <c r="I92" s="5"/>
      <c r="J92" s="6"/>
      <c r="K92" s="5"/>
      <c r="L92" s="5"/>
    </row>
    <row r="93" spans="1:12" ht="12.75">
      <c r="A93" s="485"/>
      <c r="B93" s="485"/>
      <c r="C93" s="485"/>
      <c r="D93" s="485"/>
      <c r="E93" s="5"/>
      <c r="F93" s="4"/>
      <c r="G93" s="5"/>
      <c r="H93" s="6"/>
      <c r="I93" s="5"/>
      <c r="J93" s="6"/>
      <c r="K93" s="5"/>
      <c r="L93" s="5"/>
    </row>
    <row r="94" spans="5:12" ht="12.75">
      <c r="E94" s="5"/>
      <c r="F94" s="4"/>
      <c r="G94" s="5"/>
      <c r="H94" s="6"/>
      <c r="I94" s="5"/>
      <c r="J94" s="6"/>
      <c r="K94" s="5"/>
      <c r="L94" s="5"/>
    </row>
    <row r="95" spans="5:12" ht="12.75">
      <c r="E95" s="5"/>
      <c r="F95" s="4"/>
      <c r="G95" s="5"/>
      <c r="H95" s="6"/>
      <c r="I95" s="5"/>
      <c r="J95" s="6"/>
      <c r="K95" s="5"/>
      <c r="L95" s="5"/>
    </row>
    <row r="96" spans="2:12" ht="12.75">
      <c r="B96" s="39"/>
      <c r="C96" s="5"/>
      <c r="D96" s="5"/>
      <c r="E96" s="5"/>
      <c r="F96" s="4"/>
      <c r="G96" s="5"/>
      <c r="H96" s="6"/>
      <c r="I96" s="5"/>
      <c r="J96" s="6"/>
      <c r="K96" s="5"/>
      <c r="L96" s="5"/>
    </row>
    <row r="97" spans="2:12" ht="12.75">
      <c r="B97" s="39"/>
      <c r="C97" s="5"/>
      <c r="D97" s="5"/>
      <c r="E97" s="5"/>
      <c r="F97" s="4"/>
      <c r="G97" s="5"/>
      <c r="H97" s="6"/>
      <c r="I97" s="5"/>
      <c r="J97" s="6"/>
      <c r="K97" s="5"/>
      <c r="L97" s="5"/>
    </row>
    <row r="98" spans="2:12" ht="12.75">
      <c r="B98" s="39"/>
      <c r="C98" s="5"/>
      <c r="D98" s="5"/>
      <c r="E98" s="5"/>
      <c r="F98" s="4"/>
      <c r="G98" s="5"/>
      <c r="H98" s="6"/>
      <c r="I98" s="5"/>
      <c r="J98" s="6"/>
      <c r="K98" s="5"/>
      <c r="L98" s="5"/>
    </row>
    <row r="99" spans="2:12" ht="12.75">
      <c r="B99" s="39"/>
      <c r="C99" s="5"/>
      <c r="D99" s="5"/>
      <c r="E99" s="5"/>
      <c r="F99" s="4"/>
      <c r="G99" s="5"/>
      <c r="H99" s="6"/>
      <c r="I99" s="5"/>
      <c r="J99" s="6"/>
      <c r="K99" s="5"/>
      <c r="L99" s="5"/>
    </row>
  </sheetData>
  <sheetProtection password="C646" sheet="1"/>
  <mergeCells count="14">
    <mergeCell ref="H7:L7"/>
    <mergeCell ref="H56:L56"/>
    <mergeCell ref="K9:L9"/>
    <mergeCell ref="F87:I87"/>
    <mergeCell ref="K57:L57"/>
    <mergeCell ref="F86:H86"/>
    <mergeCell ref="F85:H85"/>
    <mergeCell ref="F84:H84"/>
    <mergeCell ref="A3:E3"/>
    <mergeCell ref="A93:D93"/>
    <mergeCell ref="B81:E81"/>
    <mergeCell ref="A92:D92"/>
    <mergeCell ref="C91:D91"/>
    <mergeCell ref="A91:B91"/>
  </mergeCells>
  <printOptions horizontalCentered="1"/>
  <pageMargins left="0.7874015748031497" right="0.7874015748031497" top="0.984251968503937" bottom="0.984251968503937" header="0" footer="0.5118110236220472"/>
  <pageSetup horizontalDpi="300" verticalDpi="300" orientation="landscape" paperSize="9" scale="65" r:id="rId1"/>
  <headerFooter alignWithMargins="0">
    <oddFooter>&amp;L&amp;"Aquiline Book,Regular Cursiva"&amp;8&amp;F  &amp;A  &amp;D&amp;R&amp;P</oddFooter>
  </headerFooter>
  <rowBreaks count="1" manualBreakCount="1">
    <brk id="5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99"/>
  <sheetViews>
    <sheetView showGridLines="0" zoomScale="85" zoomScaleNormal="85" zoomScalePageLayoutView="0" workbookViewId="0" topLeftCell="A1">
      <selection activeCell="A7" sqref="A7"/>
    </sheetView>
  </sheetViews>
  <sheetFormatPr defaultColWidth="11.00390625" defaultRowHeight="12.75"/>
  <cols>
    <col min="1" max="1" width="7.00390625" style="39" customWidth="1"/>
    <col min="2" max="2" width="5.75390625" style="103" customWidth="1"/>
    <col min="3" max="3" width="3.75390625" style="7" customWidth="1"/>
    <col min="4" max="4" width="31.125" style="7" customWidth="1"/>
    <col min="5" max="5" width="2.75390625" style="7" customWidth="1"/>
    <col min="6" max="6" width="12.25390625" style="84" customWidth="1"/>
    <col min="7" max="7" width="9.00390625" style="7" customWidth="1"/>
    <col min="8" max="8" width="12.25390625" style="98" customWidth="1"/>
    <col min="9" max="9" width="13.75390625" style="7" customWidth="1"/>
    <col min="10" max="10" width="13.75390625" style="98" customWidth="1"/>
    <col min="11" max="11" width="15.00390625" style="7" customWidth="1"/>
    <col min="12" max="12" width="10.75390625" style="7" customWidth="1"/>
    <col min="13" max="16384" width="11.375" style="7" customWidth="1"/>
  </cols>
  <sheetData>
    <row r="1" spans="1:12" ht="15">
      <c r="A1" s="1" t="str">
        <f>+Variables!B3</f>
        <v>Colegio:</v>
      </c>
      <c r="B1" s="2"/>
      <c r="C1" s="2"/>
      <c r="D1" s="109" t="str">
        <f>+Variables!C3</f>
        <v>XXX</v>
      </c>
      <c r="E1" s="3"/>
      <c r="F1" s="4"/>
      <c r="G1" s="5"/>
      <c r="H1" s="6"/>
      <c r="I1" s="5"/>
      <c r="J1" s="6"/>
      <c r="K1" s="5"/>
      <c r="L1" s="5"/>
    </row>
    <row r="2" spans="1:12" ht="15">
      <c r="A2" s="1"/>
      <c r="B2" s="3"/>
      <c r="C2" s="3"/>
      <c r="D2" s="3"/>
      <c r="E2" s="3"/>
      <c r="F2" s="4"/>
      <c r="G2" s="5"/>
      <c r="H2" s="6"/>
      <c r="I2" s="5"/>
      <c r="J2" s="6"/>
      <c r="K2" s="5"/>
      <c r="L2" s="5"/>
    </row>
    <row r="3" spans="1:12" ht="12.75">
      <c r="A3" s="484"/>
      <c r="B3" s="484"/>
      <c r="C3" s="484"/>
      <c r="D3" s="484"/>
      <c r="E3" s="484"/>
      <c r="F3" s="4"/>
      <c r="G3" s="5"/>
      <c r="H3" s="6"/>
      <c r="I3" s="5"/>
      <c r="J3" s="6"/>
      <c r="K3" s="5"/>
      <c r="L3" s="5"/>
    </row>
    <row r="4" spans="1:12" ht="12.75">
      <c r="A4" s="8"/>
      <c r="B4" s="8"/>
      <c r="C4" s="8"/>
      <c r="D4" s="8"/>
      <c r="E4" s="8"/>
      <c r="F4" s="4"/>
      <c r="G4" s="5"/>
      <c r="H4" s="6"/>
      <c r="I4" s="5"/>
      <c r="J4" s="6"/>
      <c r="K4" s="5"/>
      <c r="L4" s="5"/>
    </row>
    <row r="5" spans="1:12" ht="12.75">
      <c r="A5" s="8"/>
      <c r="B5" s="8"/>
      <c r="C5" s="8"/>
      <c r="D5" s="8"/>
      <c r="E5" s="8"/>
      <c r="F5" s="4"/>
      <c r="G5" s="5"/>
      <c r="H5" s="6"/>
      <c r="I5" s="5"/>
      <c r="J5" s="6"/>
      <c r="K5" s="5"/>
      <c r="L5" s="5"/>
    </row>
    <row r="6" spans="1:12" ht="21" thickBot="1">
      <c r="A6" s="9" t="s">
        <v>376</v>
      </c>
      <c r="B6" s="10"/>
      <c r="C6" s="10"/>
      <c r="D6" s="10"/>
      <c r="E6" s="11"/>
      <c r="F6" s="12"/>
      <c r="G6" s="10"/>
      <c r="H6" s="13"/>
      <c r="I6" s="10"/>
      <c r="J6" s="13"/>
      <c r="K6" s="10"/>
      <c r="L6" s="10"/>
    </row>
    <row r="7" spans="1:12" ht="18.75" thickTop="1">
      <c r="A7" s="14" t="s">
        <v>126</v>
      </c>
      <c r="B7" s="15"/>
      <c r="C7" s="15"/>
      <c r="D7" s="15"/>
      <c r="E7" s="15"/>
      <c r="F7" s="15"/>
      <c r="G7" s="15"/>
      <c r="H7" s="489" t="s">
        <v>166</v>
      </c>
      <c r="I7" s="489"/>
      <c r="J7" s="489"/>
      <c r="K7" s="489"/>
      <c r="L7" s="489"/>
    </row>
    <row r="8" spans="1:12" ht="12.75" customHeight="1">
      <c r="A8" s="16"/>
      <c r="B8" s="5"/>
      <c r="C8" s="5"/>
      <c r="D8" s="5"/>
      <c r="E8" s="5"/>
      <c r="F8" s="5"/>
      <c r="G8" s="5"/>
      <c r="H8" s="6"/>
      <c r="I8" s="5"/>
      <c r="J8" s="6"/>
      <c r="K8" s="5"/>
      <c r="L8" s="5"/>
    </row>
    <row r="9" spans="1:12" ht="12.75">
      <c r="A9" s="17" t="s">
        <v>1</v>
      </c>
      <c r="B9" s="18" t="s">
        <v>127</v>
      </c>
      <c r="C9" s="17"/>
      <c r="D9" s="17" t="s">
        <v>3</v>
      </c>
      <c r="E9" s="17"/>
      <c r="F9" s="19" t="s">
        <v>128</v>
      </c>
      <c r="G9" s="17" t="s">
        <v>91</v>
      </c>
      <c r="H9" s="20" t="s">
        <v>129</v>
      </c>
      <c r="I9" s="21" t="s">
        <v>130</v>
      </c>
      <c r="J9" s="22"/>
      <c r="K9" s="491" t="s">
        <v>131</v>
      </c>
      <c r="L9" s="492"/>
    </row>
    <row r="10" spans="1:12" ht="12.75" customHeight="1">
      <c r="A10" s="23"/>
      <c r="B10" s="24"/>
      <c r="C10" s="23"/>
      <c r="D10" s="23"/>
      <c r="E10" s="23"/>
      <c r="F10" s="5"/>
      <c r="G10" s="23"/>
      <c r="H10" s="25" t="str">
        <f>H7</f>
        <v>Junio</v>
      </c>
      <c r="I10" s="26" t="s">
        <v>132</v>
      </c>
      <c r="J10" s="27" t="s">
        <v>133</v>
      </c>
      <c r="K10" s="28" t="s">
        <v>134</v>
      </c>
      <c r="L10" s="29"/>
    </row>
    <row r="11" spans="1:12" ht="12.75" customHeight="1">
      <c r="A11" s="30"/>
      <c r="B11" s="31"/>
      <c r="C11" s="32"/>
      <c r="D11" s="32"/>
      <c r="E11" s="32"/>
      <c r="F11" s="33"/>
      <c r="G11" s="32"/>
      <c r="H11" s="34">
        <v>6</v>
      </c>
      <c r="I11" s="35" t="str">
        <f>H10</f>
        <v>Junio</v>
      </c>
      <c r="J11" s="36" t="s">
        <v>135</v>
      </c>
      <c r="K11" s="37" t="s">
        <v>136</v>
      </c>
      <c r="L11" s="38"/>
    </row>
    <row r="12" spans="1:12" ht="12.75" customHeight="1">
      <c r="A12" s="39">
        <f>+'Presupuesto 2016'!A379</f>
        <v>600</v>
      </c>
      <c r="B12" s="39" t="str">
        <f>+'Presupuesto 2016'!B379</f>
        <v>Compra libros, material y uniformes para la venta</v>
      </c>
      <c r="C12" s="5"/>
      <c r="D12" s="39"/>
      <c r="E12" s="23"/>
      <c r="F12" s="40">
        <f>+'Presupuesto 2016'!F379</f>
        <v>0</v>
      </c>
      <c r="G12" s="41" t="e">
        <f aca="true" t="shared" si="0" ref="G12:G52">F12*100/F$54</f>
        <v>#DIV/0!</v>
      </c>
      <c r="H12" s="42">
        <f>F12/12*H$11</f>
        <v>0</v>
      </c>
      <c r="I12" s="116"/>
      <c r="J12" s="117"/>
      <c r="K12" s="43">
        <f>H12-(I12+J12)</f>
        <v>0</v>
      </c>
      <c r="L12" s="44">
        <f>IF(K12&lt;&gt;0,K12/H12,"")</f>
      </c>
    </row>
    <row r="13" spans="1:12" ht="12.75">
      <c r="A13" s="39">
        <f>+'Presupuesto 2016'!A380</f>
        <v>601</v>
      </c>
      <c r="B13" s="39" t="str">
        <f>+'Presupuesto 2016'!B380</f>
        <v>Compras de productos comedor</v>
      </c>
      <c r="C13" s="5"/>
      <c r="D13" s="39"/>
      <c r="E13" s="5"/>
      <c r="F13" s="40">
        <f>+'Presupuesto 2016'!F380</f>
        <v>0</v>
      </c>
      <c r="G13" s="41" t="e">
        <f t="shared" si="0"/>
        <v>#DIV/0!</v>
      </c>
      <c r="H13" s="42">
        <f>F13/12*H$11</f>
        <v>0</v>
      </c>
      <c r="I13" s="116"/>
      <c r="J13" s="117"/>
      <c r="K13" s="43">
        <f>H13-(I13+J13)</f>
        <v>0</v>
      </c>
      <c r="L13" s="44">
        <f>IF(K13&lt;&gt;0,K13/H13,"")</f>
      </c>
    </row>
    <row r="14" spans="1:12" ht="12.75">
      <c r="A14" s="39">
        <f>+'Presupuesto 2016'!A381</f>
        <v>602</v>
      </c>
      <c r="B14" s="39" t="str">
        <f>+'Presupuesto 2016'!B381</f>
        <v>Compras de aprovisionamientos actividad</v>
      </c>
      <c r="C14" s="5"/>
      <c r="D14" s="39"/>
      <c r="E14" s="5"/>
      <c r="F14" s="40">
        <f>+'Presupuesto 2016'!F381</f>
        <v>0</v>
      </c>
      <c r="G14" s="41" t="e">
        <f t="shared" si="0"/>
        <v>#DIV/0!</v>
      </c>
      <c r="H14" s="42">
        <f aca="true" t="shared" si="1" ref="H14:H52">F14/12*H$11</f>
        <v>0</v>
      </c>
      <c r="I14" s="116"/>
      <c r="J14" s="117"/>
      <c r="K14" s="43">
        <f aca="true" t="shared" si="2" ref="K14:K52">H14-(I14+J14)</f>
        <v>0</v>
      </c>
      <c r="L14" s="44">
        <f aca="true" t="shared" si="3" ref="L14:L50">IF(K14&lt;&gt;0,K14/H14,"")</f>
      </c>
    </row>
    <row r="15" spans="1:12" ht="12.75">
      <c r="A15" s="39">
        <f>+'Presupuesto 2016'!A382</f>
        <v>602</v>
      </c>
      <c r="B15" s="39" t="str">
        <f>+'Presupuesto 2016'!B382</f>
        <v>Compras de aprovisionamientos Infantil 1º Ciclo</v>
      </c>
      <c r="C15" s="5"/>
      <c r="D15" s="39"/>
      <c r="E15" s="5"/>
      <c r="F15" s="40">
        <f>+'Presupuesto 2016'!F382</f>
        <v>0</v>
      </c>
      <c r="G15" s="41" t="e">
        <f t="shared" si="0"/>
        <v>#DIV/0!</v>
      </c>
      <c r="H15" s="42">
        <f t="shared" si="1"/>
        <v>0</v>
      </c>
      <c r="I15" s="116"/>
      <c r="J15" s="117"/>
      <c r="K15" s="43">
        <f t="shared" si="2"/>
        <v>0</v>
      </c>
      <c r="L15" s="44">
        <f t="shared" si="3"/>
      </c>
    </row>
    <row r="16" spans="1:12" ht="12.75">
      <c r="A16" s="39">
        <f>+'Presupuesto 2016'!A383</f>
        <v>602</v>
      </c>
      <c r="B16" s="39" t="str">
        <f>+'Presupuesto 2016'!B383</f>
        <v>Compras de aprovisionamientos Bachillerato y CCFF</v>
      </c>
      <c r="C16" s="5"/>
      <c r="D16" s="39"/>
      <c r="E16" s="5"/>
      <c r="F16" s="40">
        <f>+'Presupuesto 2016'!F383</f>
        <v>0</v>
      </c>
      <c r="G16" s="41" t="e">
        <f t="shared" si="0"/>
        <v>#DIV/0!</v>
      </c>
      <c r="H16" s="42">
        <f>F16/12*H$11</f>
        <v>0</v>
      </c>
      <c r="I16" s="116"/>
      <c r="J16" s="117"/>
      <c r="K16" s="43">
        <f>H16-(I16+J16)</f>
        <v>0</v>
      </c>
      <c r="L16" s="44">
        <f>IF(K16&lt;&gt;0,K16/H16,"")</f>
      </c>
    </row>
    <row r="17" spans="1:12" ht="12.75">
      <c r="A17" s="39">
        <f>+'Presupuesto 2016'!A384</f>
        <v>602</v>
      </c>
      <c r="B17" s="39" t="str">
        <f>+'Presupuesto 2016'!B384</f>
        <v>Compras de aprovisionamientos actividades complementarias</v>
      </c>
      <c r="C17" s="5"/>
      <c r="D17" s="39"/>
      <c r="E17" s="5"/>
      <c r="F17" s="40">
        <f>+'Presupuesto 2016'!F384</f>
        <v>0</v>
      </c>
      <c r="G17" s="41" t="e">
        <f t="shared" si="0"/>
        <v>#DIV/0!</v>
      </c>
      <c r="H17" s="42">
        <f t="shared" si="1"/>
        <v>0</v>
      </c>
      <c r="I17" s="116"/>
      <c r="J17" s="117"/>
      <c r="K17" s="43">
        <f t="shared" si="2"/>
        <v>0</v>
      </c>
      <c r="L17" s="44">
        <f t="shared" si="3"/>
      </c>
    </row>
    <row r="18" spans="1:12" ht="12.75">
      <c r="A18" s="39">
        <f>+'Presupuesto 2016'!A385</f>
        <v>602</v>
      </c>
      <c r="B18" s="39" t="str">
        <f>+'Presupuesto 2016'!B385</f>
        <v>Compras de aprovisionamientos comedor</v>
      </c>
      <c r="C18" s="5"/>
      <c r="D18" s="39"/>
      <c r="E18" s="5"/>
      <c r="F18" s="40">
        <f>+'Presupuesto 2016'!F385</f>
        <v>0</v>
      </c>
      <c r="G18" s="41" t="e">
        <f t="shared" si="0"/>
        <v>#DIV/0!</v>
      </c>
      <c r="H18" s="42">
        <f t="shared" si="1"/>
        <v>0</v>
      </c>
      <c r="I18" s="116"/>
      <c r="J18" s="117"/>
      <c r="K18" s="43">
        <f t="shared" si="2"/>
        <v>0</v>
      </c>
      <c r="L18" s="44">
        <f t="shared" si="3"/>
      </c>
    </row>
    <row r="19" spans="1:12" ht="12.75">
      <c r="A19" s="39">
        <f>+'Presupuesto 2016'!A386</f>
        <v>607</v>
      </c>
      <c r="B19" s="39" t="str">
        <f>+'Presupuesto 2016'!B386</f>
        <v>Servicios realizados por otras empresas (Comedor)</v>
      </c>
      <c r="C19" s="5"/>
      <c r="D19" s="39"/>
      <c r="E19" s="5"/>
      <c r="F19" s="40">
        <f>+'Presupuesto 2016'!F386</f>
        <v>0</v>
      </c>
      <c r="G19" s="41" t="e">
        <f t="shared" si="0"/>
        <v>#DIV/0!</v>
      </c>
      <c r="H19" s="42">
        <f t="shared" si="1"/>
        <v>0</v>
      </c>
      <c r="I19" s="116"/>
      <c r="J19" s="117"/>
      <c r="K19" s="43">
        <f t="shared" si="2"/>
        <v>0</v>
      </c>
      <c r="L19" s="44">
        <f t="shared" si="3"/>
      </c>
    </row>
    <row r="20" spans="1:12" ht="12.75" customHeight="1">
      <c r="A20" s="39">
        <f>+'Presupuesto 2016'!A387</f>
        <v>607</v>
      </c>
      <c r="B20" s="39" t="str">
        <f>+'Presupuesto 2016'!B387</f>
        <v>Servicios realizados por otras empresas (Activ. Complementarias)</v>
      </c>
      <c r="C20" s="5"/>
      <c r="D20" s="39"/>
      <c r="E20" s="5"/>
      <c r="F20" s="40">
        <f>+'Presupuesto 2016'!F387</f>
        <v>0</v>
      </c>
      <c r="G20" s="41" t="e">
        <f t="shared" si="0"/>
        <v>#DIV/0!</v>
      </c>
      <c r="H20" s="42">
        <f t="shared" si="1"/>
        <v>0</v>
      </c>
      <c r="I20" s="116"/>
      <c r="J20" s="117"/>
      <c r="K20" s="43">
        <f t="shared" si="2"/>
        <v>0</v>
      </c>
      <c r="L20" s="44">
        <f t="shared" si="3"/>
      </c>
    </row>
    <row r="21" spans="1:12" ht="12.75" customHeight="1">
      <c r="A21" s="39">
        <f>+'Presupuesto 2016'!A388</f>
        <v>607</v>
      </c>
      <c r="B21" s="39" t="str">
        <f>+'Presupuesto 2016'!B388</f>
        <v>Servicios realizados por otras empresas </v>
      </c>
      <c r="C21" s="5"/>
      <c r="D21" s="39"/>
      <c r="E21" s="5"/>
      <c r="F21" s="40">
        <f>+'Presupuesto 2016'!F388</f>
        <v>0</v>
      </c>
      <c r="G21" s="41" t="e">
        <f t="shared" si="0"/>
        <v>#DIV/0!</v>
      </c>
      <c r="H21" s="42">
        <f t="shared" si="1"/>
        <v>0</v>
      </c>
      <c r="I21" s="116"/>
      <c r="J21" s="117"/>
      <c r="K21" s="43">
        <f t="shared" si="2"/>
        <v>0</v>
      </c>
      <c r="L21" s="44">
        <f t="shared" si="3"/>
      </c>
    </row>
    <row r="22" spans="1:12" ht="12.75" customHeight="1">
      <c r="A22" s="39">
        <f>+'Presupuesto 2016'!A389</f>
        <v>621</v>
      </c>
      <c r="B22" s="39" t="str">
        <f>+'Presupuesto 2016'!B389</f>
        <v>Arrendamientos y cánones</v>
      </c>
      <c r="C22" s="5"/>
      <c r="D22" s="39"/>
      <c r="E22" s="5"/>
      <c r="F22" s="40">
        <f>+'Presupuesto 2016'!F389</f>
        <v>0</v>
      </c>
      <c r="G22" s="41" t="e">
        <f t="shared" si="0"/>
        <v>#DIV/0!</v>
      </c>
      <c r="H22" s="42">
        <f t="shared" si="1"/>
        <v>0</v>
      </c>
      <c r="I22" s="116"/>
      <c r="J22" s="117"/>
      <c r="K22" s="43">
        <f t="shared" si="2"/>
        <v>0</v>
      </c>
      <c r="L22" s="44">
        <f t="shared" si="3"/>
      </c>
    </row>
    <row r="23" spans="1:12" ht="12.75" customHeight="1">
      <c r="A23" s="39">
        <f>+'Presupuesto 2016'!A390</f>
        <v>621</v>
      </c>
      <c r="B23" s="39" t="str">
        <f>+'Presupuesto 2016'!B390</f>
        <v>Renting tablets</v>
      </c>
      <c r="C23" s="5"/>
      <c r="D23" s="39"/>
      <c r="E23" s="5"/>
      <c r="F23" s="40">
        <f>+'Presupuesto 2016'!F390</f>
        <v>0</v>
      </c>
      <c r="G23" s="41" t="e">
        <f t="shared" si="0"/>
        <v>#DIV/0!</v>
      </c>
      <c r="H23" s="42">
        <f>F23/12*H$11</f>
        <v>0</v>
      </c>
      <c r="I23" s="116"/>
      <c r="J23" s="117"/>
      <c r="K23" s="43">
        <f>H23-(I23+J23)</f>
        <v>0</v>
      </c>
      <c r="L23" s="44">
        <f>IF(K23&lt;&gt;0,K23/H23,"")</f>
      </c>
    </row>
    <row r="24" spans="1:12" ht="12.75">
      <c r="A24" s="39">
        <f>+'Presupuesto 2016'!A391</f>
        <v>622</v>
      </c>
      <c r="B24" s="39" t="str">
        <f>+'Presupuesto 2016'!B391</f>
        <v>Reparación y conservación del inmovil.material</v>
      </c>
      <c r="C24" s="5"/>
      <c r="D24" s="39"/>
      <c r="E24" s="5"/>
      <c r="F24" s="40">
        <f>+'Presupuesto 2016'!F391</f>
        <v>0</v>
      </c>
      <c r="G24" s="41" t="e">
        <f t="shared" si="0"/>
        <v>#DIV/0!</v>
      </c>
      <c r="H24" s="42">
        <f t="shared" si="1"/>
        <v>0</v>
      </c>
      <c r="I24" s="116"/>
      <c r="J24" s="117"/>
      <c r="K24" s="43">
        <f t="shared" si="2"/>
        <v>0</v>
      </c>
      <c r="L24" s="44">
        <f t="shared" si="3"/>
      </c>
    </row>
    <row r="25" spans="1:12" ht="12.75">
      <c r="A25" s="39">
        <f>+'Presupuesto 2016'!A392</f>
        <v>623</v>
      </c>
      <c r="B25" s="39" t="str">
        <f>+'Presupuesto 2016'!B392</f>
        <v>Servicios profesionales</v>
      </c>
      <c r="C25" s="5"/>
      <c r="D25" s="39"/>
      <c r="E25" s="5"/>
      <c r="F25" s="40">
        <f>+'Presupuesto 2016'!F392</f>
        <v>0</v>
      </c>
      <c r="G25" s="41" t="e">
        <f t="shared" si="0"/>
        <v>#DIV/0!</v>
      </c>
      <c r="H25" s="42">
        <f t="shared" si="1"/>
        <v>0</v>
      </c>
      <c r="I25" s="116"/>
      <c r="J25" s="117"/>
      <c r="K25" s="43">
        <f t="shared" si="2"/>
        <v>0</v>
      </c>
      <c r="L25" s="44">
        <f t="shared" si="3"/>
      </c>
    </row>
    <row r="26" spans="1:12" ht="12.75">
      <c r="A26" s="39">
        <f>+'Presupuesto 2016'!A393</f>
        <v>623</v>
      </c>
      <c r="B26" s="39" t="str">
        <f>+'Presupuesto 2016'!B393</f>
        <v>Servicio de Gabinete Psicopedagógico</v>
      </c>
      <c r="C26" s="5"/>
      <c r="D26" s="39"/>
      <c r="E26" s="5"/>
      <c r="F26" s="40">
        <f>+'Presupuesto 2016'!F393</f>
        <v>0</v>
      </c>
      <c r="G26" s="41" t="e">
        <f t="shared" si="0"/>
        <v>#DIV/0!</v>
      </c>
      <c r="H26" s="42">
        <f t="shared" si="1"/>
        <v>0</v>
      </c>
      <c r="I26" s="116"/>
      <c r="J26" s="117"/>
      <c r="K26" s="43">
        <f t="shared" si="2"/>
        <v>0</v>
      </c>
      <c r="L26" s="44">
        <f t="shared" si="3"/>
      </c>
    </row>
    <row r="27" spans="1:12" ht="12.75">
      <c r="A27" s="39">
        <f>+'Presupuesto 2016'!A394</f>
        <v>625</v>
      </c>
      <c r="B27" s="39" t="str">
        <f>+'Presupuesto 2016'!B394</f>
        <v>Primas de seguros</v>
      </c>
      <c r="C27" s="5"/>
      <c r="D27" s="39"/>
      <c r="E27" s="5"/>
      <c r="F27" s="40">
        <f>+'Presupuesto 2016'!F394</f>
        <v>0</v>
      </c>
      <c r="G27" s="41" t="e">
        <f t="shared" si="0"/>
        <v>#DIV/0!</v>
      </c>
      <c r="H27" s="42">
        <f t="shared" si="1"/>
        <v>0</v>
      </c>
      <c r="I27" s="116"/>
      <c r="J27" s="117"/>
      <c r="K27" s="43">
        <f t="shared" si="2"/>
        <v>0</v>
      </c>
      <c r="L27" s="44">
        <f t="shared" si="3"/>
      </c>
    </row>
    <row r="28" spans="1:12" ht="12.75">
      <c r="A28" s="39">
        <f>+'Presupuesto 2016'!A395</f>
        <v>625</v>
      </c>
      <c r="B28" s="39" t="str">
        <f>+'Presupuesto 2016'!B395</f>
        <v>Seguro escolar</v>
      </c>
      <c r="C28" s="5"/>
      <c r="D28" s="39"/>
      <c r="E28" s="5"/>
      <c r="F28" s="40">
        <f>+'Presupuesto 2016'!F395</f>
        <v>0</v>
      </c>
      <c r="G28" s="41" t="e">
        <f t="shared" si="0"/>
        <v>#DIV/0!</v>
      </c>
      <c r="H28" s="42">
        <f t="shared" si="1"/>
        <v>0</v>
      </c>
      <c r="I28" s="116"/>
      <c r="J28" s="117"/>
      <c r="K28" s="43">
        <f t="shared" si="2"/>
        <v>0</v>
      </c>
      <c r="L28" s="44">
        <f t="shared" si="3"/>
      </c>
    </row>
    <row r="29" spans="1:12" ht="12.75">
      <c r="A29" s="39">
        <f>+'Presupuesto 2016'!A396</f>
        <v>626</v>
      </c>
      <c r="B29" s="39" t="str">
        <f>+'Presupuesto 2016'!B396</f>
        <v>Servicios bancarios y similares</v>
      </c>
      <c r="C29" s="5"/>
      <c r="D29" s="39"/>
      <c r="E29" s="5"/>
      <c r="F29" s="40">
        <f>+'Presupuesto 2016'!F396</f>
        <v>0</v>
      </c>
      <c r="G29" s="41" t="e">
        <f t="shared" si="0"/>
        <v>#DIV/0!</v>
      </c>
      <c r="H29" s="42">
        <f t="shared" si="1"/>
        <v>0</v>
      </c>
      <c r="I29" s="116"/>
      <c r="J29" s="117"/>
      <c r="K29" s="43">
        <f t="shared" si="2"/>
        <v>0</v>
      </c>
      <c r="L29" s="44">
        <f t="shared" si="3"/>
      </c>
    </row>
    <row r="30" spans="1:13" ht="12.75">
      <c r="A30" s="39">
        <f>+'Presupuesto 2016'!A397</f>
        <v>627</v>
      </c>
      <c r="B30" s="39" t="str">
        <f>+'Presupuesto 2016'!B397</f>
        <v>Publicidad, propaganda y Relaciones públicas</v>
      </c>
      <c r="C30" s="5"/>
      <c r="D30" s="39"/>
      <c r="E30" s="5"/>
      <c r="F30" s="40">
        <f>+'Presupuesto 2016'!F397</f>
        <v>0</v>
      </c>
      <c r="G30" s="41" t="e">
        <f t="shared" si="0"/>
        <v>#DIV/0!</v>
      </c>
      <c r="H30" s="42">
        <f t="shared" si="1"/>
        <v>0</v>
      </c>
      <c r="I30" s="116"/>
      <c r="J30" s="117"/>
      <c r="K30" s="43">
        <f t="shared" si="2"/>
        <v>0</v>
      </c>
      <c r="L30" s="44">
        <f t="shared" si="3"/>
      </c>
      <c r="M30" s="112"/>
    </row>
    <row r="31" spans="1:12" ht="12.75">
      <c r="A31" s="39">
        <f>+'Presupuesto 2016'!A398</f>
        <v>628</v>
      </c>
      <c r="B31" s="39" t="str">
        <f>+'Presupuesto 2016'!B398</f>
        <v>Suministros</v>
      </c>
      <c r="C31" s="5"/>
      <c r="D31" s="39"/>
      <c r="E31" s="5"/>
      <c r="F31" s="40">
        <f>+'Presupuesto 2016'!F398</f>
        <v>0</v>
      </c>
      <c r="G31" s="41" t="e">
        <f t="shared" si="0"/>
        <v>#DIV/0!</v>
      </c>
      <c r="H31" s="42">
        <f t="shared" si="1"/>
        <v>0</v>
      </c>
      <c r="I31" s="116"/>
      <c r="J31" s="117"/>
      <c r="K31" s="43">
        <f t="shared" si="2"/>
        <v>0</v>
      </c>
      <c r="L31" s="44">
        <f t="shared" si="3"/>
      </c>
    </row>
    <row r="32" spans="1:12" ht="12.75">
      <c r="A32" s="39">
        <f>+'Presupuesto 2016'!A399</f>
        <v>629</v>
      </c>
      <c r="B32" s="39" t="str">
        <f>+'Presupuesto 2016'!B399</f>
        <v>Otros servicios diversos</v>
      </c>
      <c r="C32" s="5"/>
      <c r="D32" s="39"/>
      <c r="E32" s="5"/>
      <c r="F32" s="40">
        <f>+'Presupuesto 2016'!F399</f>
        <v>0</v>
      </c>
      <c r="G32" s="41" t="e">
        <f t="shared" si="0"/>
        <v>#DIV/0!</v>
      </c>
      <c r="H32" s="42">
        <f t="shared" si="1"/>
        <v>0</v>
      </c>
      <c r="I32" s="116"/>
      <c r="J32" s="117"/>
      <c r="K32" s="43">
        <f t="shared" si="2"/>
        <v>0</v>
      </c>
      <c r="L32" s="44">
        <f t="shared" si="3"/>
      </c>
    </row>
    <row r="33" spans="1:12" ht="12.75">
      <c r="A33" s="39">
        <f>+'Presupuesto 2016'!A400</f>
        <v>631</v>
      </c>
      <c r="B33" s="39" t="str">
        <f>+'Presupuesto 2016'!B400</f>
        <v>Otros tributos</v>
      </c>
      <c r="C33" s="5"/>
      <c r="D33" s="39"/>
      <c r="E33" s="5"/>
      <c r="F33" s="40">
        <f>+'Presupuesto 2016'!F400</f>
        <v>0</v>
      </c>
      <c r="G33" s="41" t="e">
        <f t="shared" si="0"/>
        <v>#DIV/0!</v>
      </c>
      <c r="H33" s="42">
        <f t="shared" si="1"/>
        <v>0</v>
      </c>
      <c r="I33" s="116"/>
      <c r="J33" s="117"/>
      <c r="K33" s="43">
        <f t="shared" si="2"/>
        <v>0</v>
      </c>
      <c r="L33" s="44">
        <f t="shared" si="3"/>
      </c>
    </row>
    <row r="34" spans="1:12" ht="12.75">
      <c r="A34" s="39">
        <f>+'Presupuesto 2016'!A401</f>
        <v>640</v>
      </c>
      <c r="B34" s="39" t="str">
        <f>+'Presupuesto 2016'!B401</f>
        <v>Personal docente Infantil 1º Ciclo</v>
      </c>
      <c r="C34" s="5"/>
      <c r="D34" s="39"/>
      <c r="E34" s="5"/>
      <c r="F34" s="40">
        <f>+'Presupuesto 2016'!F401</f>
        <v>0</v>
      </c>
      <c r="G34" s="41" t="e">
        <f t="shared" si="0"/>
        <v>#DIV/0!</v>
      </c>
      <c r="H34" s="42">
        <f t="shared" si="1"/>
        <v>0</v>
      </c>
      <c r="I34" s="116"/>
      <c r="J34" s="117"/>
      <c r="K34" s="43">
        <f t="shared" si="2"/>
        <v>0</v>
      </c>
      <c r="L34" s="44">
        <f t="shared" si="3"/>
      </c>
    </row>
    <row r="35" spans="1:12" ht="12.75">
      <c r="A35" s="39">
        <f>+'Presupuesto 2016'!A402</f>
        <v>640</v>
      </c>
      <c r="B35" s="39" t="str">
        <f>+'Presupuesto 2016'!B402</f>
        <v>Personal docente Bachillerato y CCFF</v>
      </c>
      <c r="C35" s="5"/>
      <c r="D35" s="39"/>
      <c r="E35" s="5"/>
      <c r="F35" s="40">
        <f>+'Presupuesto 2016'!F402</f>
        <v>0</v>
      </c>
      <c r="G35" s="41" t="e">
        <f t="shared" si="0"/>
        <v>#DIV/0!</v>
      </c>
      <c r="H35" s="42">
        <f t="shared" si="1"/>
        <v>0</v>
      </c>
      <c r="I35" s="116"/>
      <c r="J35" s="117"/>
      <c r="K35" s="43">
        <f t="shared" si="2"/>
        <v>0</v>
      </c>
      <c r="L35" s="44">
        <f t="shared" si="3"/>
      </c>
    </row>
    <row r="36" spans="1:12" ht="12.75">
      <c r="A36" s="39">
        <f>+'Presupuesto 2016'!A403</f>
        <v>640</v>
      </c>
      <c r="B36" s="39" t="str">
        <f>+'Presupuesto 2016'!B403</f>
        <v>Personal docente Actividades Extraescolaes</v>
      </c>
      <c r="C36" s="5"/>
      <c r="D36" s="39"/>
      <c r="E36" s="5"/>
      <c r="F36" s="40">
        <f>+'Presupuesto 2016'!F403</f>
        <v>0</v>
      </c>
      <c r="G36" s="41" t="e">
        <f t="shared" si="0"/>
        <v>#DIV/0!</v>
      </c>
      <c r="H36" s="42">
        <f t="shared" si="1"/>
        <v>0</v>
      </c>
      <c r="I36" s="116"/>
      <c r="J36" s="117"/>
      <c r="K36" s="43">
        <f t="shared" si="2"/>
        <v>0</v>
      </c>
      <c r="L36" s="44">
        <f t="shared" si="3"/>
      </c>
    </row>
    <row r="37" spans="1:12" ht="12.75">
      <c r="A37" s="39">
        <f>+'Presupuesto 2016'!A404</f>
        <v>640</v>
      </c>
      <c r="B37" s="39" t="str">
        <f>+'Presupuesto 2016'!B404</f>
        <v>Personal de administración</v>
      </c>
      <c r="C37" s="5"/>
      <c r="D37" s="39"/>
      <c r="E37" s="5"/>
      <c r="F37" s="40">
        <f>+'Presupuesto 2016'!F404</f>
        <v>0</v>
      </c>
      <c r="G37" s="41" t="e">
        <f t="shared" si="0"/>
        <v>#DIV/0!</v>
      </c>
      <c r="H37" s="42">
        <f t="shared" si="1"/>
        <v>0</v>
      </c>
      <c r="I37" s="116"/>
      <c r="J37" s="117"/>
      <c r="K37" s="43">
        <f t="shared" si="2"/>
        <v>0</v>
      </c>
      <c r="L37" s="44">
        <f t="shared" si="3"/>
      </c>
    </row>
    <row r="38" spans="1:12" ht="12.75">
      <c r="A38" s="39">
        <f>+'Presupuesto 2016'!A405</f>
        <v>640</v>
      </c>
      <c r="B38" s="39" t="str">
        <f>+'Presupuesto 2016'!B405</f>
        <v>Personal de servicios y complementarias</v>
      </c>
      <c r="C38" s="5"/>
      <c r="D38" s="39"/>
      <c r="E38" s="5"/>
      <c r="F38" s="40">
        <f>+'Presupuesto 2016'!F405</f>
        <v>0</v>
      </c>
      <c r="G38" s="41" t="e">
        <f t="shared" si="0"/>
        <v>#DIV/0!</v>
      </c>
      <c r="H38" s="42">
        <f t="shared" si="1"/>
        <v>0</v>
      </c>
      <c r="I38" s="116"/>
      <c r="J38" s="117"/>
      <c r="K38" s="43">
        <f t="shared" si="2"/>
        <v>0</v>
      </c>
      <c r="L38" s="44">
        <f t="shared" si="3"/>
      </c>
    </row>
    <row r="39" spans="1:12" ht="12.75">
      <c r="A39" s="39">
        <f>+'Presupuesto 2016'!A406</f>
        <v>640</v>
      </c>
      <c r="B39" s="39" t="str">
        <f>+'Presupuesto 2016'!B406</f>
        <v>Personal de sustituciones</v>
      </c>
      <c r="C39" s="5"/>
      <c r="D39" s="39"/>
      <c r="E39" s="5"/>
      <c r="F39" s="40">
        <f>+'Presupuesto 2016'!F406</f>
        <v>0</v>
      </c>
      <c r="G39" s="41" t="e">
        <f t="shared" si="0"/>
        <v>#DIV/0!</v>
      </c>
      <c r="H39" s="42">
        <f t="shared" si="1"/>
        <v>0</v>
      </c>
      <c r="I39" s="116"/>
      <c r="J39" s="117"/>
      <c r="K39" s="43">
        <f t="shared" si="2"/>
        <v>0</v>
      </c>
      <c r="L39" s="44">
        <f t="shared" si="3"/>
      </c>
    </row>
    <row r="40" spans="1:12" ht="12.75">
      <c r="A40" s="39">
        <f>+'Presupuesto 2016'!A407</f>
        <v>640</v>
      </c>
      <c r="B40" s="39" t="str">
        <f>+'Presupuesto 2016'!B407</f>
        <v>Dietas y gastos desplazamiento</v>
      </c>
      <c r="C40" s="5"/>
      <c r="D40" s="39"/>
      <c r="E40" s="5"/>
      <c r="F40" s="40">
        <f>+'Presupuesto 2016'!F407</f>
        <v>0</v>
      </c>
      <c r="G40" s="41" t="e">
        <f t="shared" si="0"/>
        <v>#DIV/0!</v>
      </c>
      <c r="H40" s="42">
        <f t="shared" si="1"/>
        <v>0</v>
      </c>
      <c r="I40" s="116"/>
      <c r="J40" s="117"/>
      <c r="K40" s="43">
        <f t="shared" si="2"/>
        <v>0</v>
      </c>
      <c r="L40" s="44">
        <f t="shared" si="3"/>
      </c>
    </row>
    <row r="41" spans="1:12" ht="12.75">
      <c r="A41" s="39">
        <v>641</v>
      </c>
      <c r="B41" s="39" t="str">
        <f>'Presupuesto 2016'!B408</f>
        <v>Indemnizaciones por despido</v>
      </c>
      <c r="C41" s="5"/>
      <c r="D41" s="39"/>
      <c r="E41" s="5"/>
      <c r="F41" s="40">
        <f>'Presupuesto 2016'!F408</f>
        <v>0</v>
      </c>
      <c r="G41" s="41" t="e">
        <f t="shared" si="0"/>
        <v>#DIV/0!</v>
      </c>
      <c r="H41" s="42">
        <f t="shared" si="1"/>
        <v>0</v>
      </c>
      <c r="I41" s="116"/>
      <c r="J41" s="117"/>
      <c r="K41" s="43">
        <f t="shared" si="2"/>
        <v>0</v>
      </c>
      <c r="L41" s="44"/>
    </row>
    <row r="42" spans="1:12" ht="12.75">
      <c r="A42" s="39">
        <f>+'Presupuesto 2016'!A409</f>
        <v>642</v>
      </c>
      <c r="B42" s="39" t="str">
        <f>+'Presupuesto 2016'!B409</f>
        <v>S.S. Personal docente Enseñanza</v>
      </c>
      <c r="C42" s="5"/>
      <c r="D42" s="39"/>
      <c r="E42" s="5"/>
      <c r="F42" s="40">
        <f>+'Presupuesto 2016'!F409</f>
        <v>0</v>
      </c>
      <c r="G42" s="41" t="e">
        <f t="shared" si="0"/>
        <v>#DIV/0!</v>
      </c>
      <c r="H42" s="42">
        <f t="shared" si="1"/>
        <v>0</v>
      </c>
      <c r="I42" s="116"/>
      <c r="J42" s="117"/>
      <c r="K42" s="43">
        <f t="shared" si="2"/>
        <v>0</v>
      </c>
      <c r="L42" s="44">
        <f t="shared" si="3"/>
      </c>
    </row>
    <row r="43" spans="1:12" ht="12.75">
      <c r="A43" s="39">
        <f>+'Presupuesto 2016'!A410</f>
        <v>642</v>
      </c>
      <c r="B43" s="39" t="str">
        <f>+'Presupuesto 2016'!B410</f>
        <v>S.S. Personal admón y servicios</v>
      </c>
      <c r="C43" s="5"/>
      <c r="D43" s="39"/>
      <c r="E43" s="5"/>
      <c r="F43" s="40">
        <f>+'Presupuesto 2016'!F410</f>
        <v>0</v>
      </c>
      <c r="G43" s="41" t="e">
        <f t="shared" si="0"/>
        <v>#DIV/0!</v>
      </c>
      <c r="H43" s="42">
        <f t="shared" si="1"/>
        <v>0</v>
      </c>
      <c r="I43" s="116"/>
      <c r="J43" s="117"/>
      <c r="K43" s="43">
        <f t="shared" si="2"/>
        <v>0</v>
      </c>
      <c r="L43" s="44">
        <f t="shared" si="3"/>
      </c>
    </row>
    <row r="44" spans="1:12" ht="12.75">
      <c r="A44" s="39">
        <f>+'Presupuesto 2016'!A411</f>
        <v>649</v>
      </c>
      <c r="B44" s="39" t="str">
        <f>+'Presupuesto 2016'!B411</f>
        <v>Otros gastos sociales</v>
      </c>
      <c r="C44" s="5"/>
      <c r="D44" s="39"/>
      <c r="E44" s="5"/>
      <c r="F44" s="40">
        <f>+'Presupuesto 2016'!F411</f>
        <v>0</v>
      </c>
      <c r="G44" s="41" t="e">
        <f t="shared" si="0"/>
        <v>#DIV/0!</v>
      </c>
      <c r="H44" s="42">
        <f t="shared" si="1"/>
        <v>0</v>
      </c>
      <c r="I44" s="116"/>
      <c r="J44" s="117"/>
      <c r="K44" s="43">
        <f t="shared" si="2"/>
        <v>0</v>
      </c>
      <c r="L44" s="44">
        <f t="shared" si="3"/>
      </c>
    </row>
    <row r="45" spans="1:12" ht="12.75">
      <c r="A45" s="39">
        <f>+'Presupuesto 2016'!A412</f>
        <v>662</v>
      </c>
      <c r="B45" s="39" t="str">
        <f>+'Presupuesto 2016'!B412</f>
        <v>Intereses de deudas</v>
      </c>
      <c r="C45" s="5"/>
      <c r="D45" s="39"/>
      <c r="E45" s="5"/>
      <c r="F45" s="40">
        <f>+'Presupuesto 2016'!F412</f>
        <v>0</v>
      </c>
      <c r="G45" s="41" t="e">
        <f t="shared" si="0"/>
        <v>#DIV/0!</v>
      </c>
      <c r="H45" s="42">
        <f t="shared" si="1"/>
        <v>0</v>
      </c>
      <c r="I45" s="116"/>
      <c r="J45" s="117"/>
      <c r="K45" s="43">
        <f t="shared" si="2"/>
        <v>0</v>
      </c>
      <c r="L45" s="44">
        <f t="shared" si="3"/>
      </c>
    </row>
    <row r="46" spans="1:12" ht="12.75">
      <c r="A46" s="39">
        <f>+'Presupuesto 2016'!A413</f>
        <v>669</v>
      </c>
      <c r="B46" s="39" t="str">
        <f>+'Presupuesto 2016'!B413</f>
        <v>Otros gastos financieros</v>
      </c>
      <c r="C46" s="5"/>
      <c r="D46" s="39"/>
      <c r="E46" s="5"/>
      <c r="F46" s="40">
        <f>+'Presupuesto 2016'!F413</f>
        <v>0</v>
      </c>
      <c r="G46" s="41" t="e">
        <f t="shared" si="0"/>
        <v>#DIV/0!</v>
      </c>
      <c r="H46" s="42">
        <f t="shared" si="1"/>
        <v>0</v>
      </c>
      <c r="I46" s="116"/>
      <c r="J46" s="117"/>
      <c r="K46" s="43">
        <f t="shared" si="2"/>
        <v>0</v>
      </c>
      <c r="L46" s="44">
        <f t="shared" si="3"/>
      </c>
    </row>
    <row r="47" spans="1:12" ht="12.75">
      <c r="A47" s="39">
        <f>+'Presupuesto 2016'!A414</f>
        <v>671</v>
      </c>
      <c r="B47" s="39" t="str">
        <f>'Presupuesto 2016'!B414</f>
        <v>Perdidas procedentes del inmovilizado material</v>
      </c>
      <c r="C47" s="5"/>
      <c r="D47" s="39"/>
      <c r="E47" s="5"/>
      <c r="F47" s="40">
        <f>+'Presupuesto 2016'!F414</f>
        <v>0</v>
      </c>
      <c r="G47" s="41" t="e">
        <f t="shared" si="0"/>
        <v>#DIV/0!</v>
      </c>
      <c r="H47" s="42">
        <f t="shared" si="1"/>
        <v>0</v>
      </c>
      <c r="I47" s="116"/>
      <c r="J47" s="117"/>
      <c r="K47" s="43">
        <f t="shared" si="2"/>
        <v>0</v>
      </c>
      <c r="L47" s="44">
        <f t="shared" si="3"/>
      </c>
    </row>
    <row r="48" spans="1:12" ht="12.75">
      <c r="A48" s="39">
        <f>+'Presupuesto 2016'!A415</f>
        <v>678</v>
      </c>
      <c r="B48" s="39" t="str">
        <f>'Presupuesto 2016'!B415</f>
        <v>Gastos extraordinarios</v>
      </c>
      <c r="C48" s="5"/>
      <c r="D48" s="39"/>
      <c r="E48" s="5"/>
      <c r="F48" s="40">
        <f>+'Presupuesto 2016'!F415</f>
        <v>0</v>
      </c>
      <c r="G48" s="41" t="e">
        <f t="shared" si="0"/>
        <v>#DIV/0!</v>
      </c>
      <c r="H48" s="42">
        <f t="shared" si="1"/>
        <v>0</v>
      </c>
      <c r="I48" s="116"/>
      <c r="J48" s="117"/>
      <c r="K48" s="43">
        <f t="shared" si="2"/>
        <v>0</v>
      </c>
      <c r="L48" s="44">
        <f t="shared" si="3"/>
      </c>
    </row>
    <row r="49" spans="1:12" ht="12.75">
      <c r="A49" s="39">
        <f>+'Presupuesto 2016'!A416</f>
        <v>68</v>
      </c>
      <c r="B49" s="39" t="str">
        <f>'Presupuesto 2016'!B416</f>
        <v>Dotación para amortiza.del inmovilizado material</v>
      </c>
      <c r="C49" s="5"/>
      <c r="D49" s="39"/>
      <c r="E49" s="5"/>
      <c r="F49" s="40">
        <f>+'Presupuesto 2016'!F416</f>
        <v>0</v>
      </c>
      <c r="G49" s="41" t="e">
        <f t="shared" si="0"/>
        <v>#DIV/0!</v>
      </c>
      <c r="H49" s="42">
        <f t="shared" si="1"/>
        <v>0</v>
      </c>
      <c r="I49" s="116"/>
      <c r="J49" s="117"/>
      <c r="K49" s="43">
        <f t="shared" si="2"/>
        <v>0</v>
      </c>
      <c r="L49" s="44">
        <f t="shared" si="3"/>
      </c>
    </row>
    <row r="50" spans="1:12" ht="12.75">
      <c r="A50" s="39">
        <f>+'Presupuesto 2016'!A417</f>
        <v>694</v>
      </c>
      <c r="B50" s="39" t="str">
        <f>+'Presupuesto 2016'!B417</f>
        <v>Dotación provisión insolvencias tráfico</v>
      </c>
      <c r="C50" s="5"/>
      <c r="D50" s="39"/>
      <c r="E50" s="5"/>
      <c r="F50" s="40">
        <f>+'Presupuesto 2016'!F417</f>
        <v>0</v>
      </c>
      <c r="G50" s="41" t="e">
        <f t="shared" si="0"/>
        <v>#DIV/0!</v>
      </c>
      <c r="H50" s="42">
        <f t="shared" si="1"/>
        <v>0</v>
      </c>
      <c r="I50" s="116"/>
      <c r="J50" s="117"/>
      <c r="K50" s="43">
        <f t="shared" si="2"/>
        <v>0</v>
      </c>
      <c r="L50" s="44">
        <f t="shared" si="3"/>
      </c>
    </row>
    <row r="51" spans="1:12" ht="12.75">
      <c r="A51" s="39">
        <f>'Presupuesto 2016'!A364</f>
        <v>520</v>
      </c>
      <c r="B51" s="39" t="str">
        <f>'Presupuesto 2016'!B364</f>
        <v>Devolución capital de préstamos</v>
      </c>
      <c r="C51" s="5"/>
      <c r="D51" s="39"/>
      <c r="E51" s="5"/>
      <c r="F51" s="40">
        <f>'Presupuesto 2016'!F364</f>
        <v>0</v>
      </c>
      <c r="G51" s="41" t="e">
        <f t="shared" si="0"/>
        <v>#DIV/0!</v>
      </c>
      <c r="H51" s="42">
        <f t="shared" si="1"/>
        <v>0</v>
      </c>
      <c r="I51" s="116"/>
      <c r="J51" s="117"/>
      <c r="K51" s="43">
        <f t="shared" si="2"/>
        <v>0</v>
      </c>
      <c r="L51" s="44"/>
    </row>
    <row r="52" spans="1:12" ht="12.75">
      <c r="A52" s="39" t="str">
        <f>'Presupuesto 2016'!A365</f>
        <v>20-21</v>
      </c>
      <c r="B52" s="39" t="str">
        <f>'Presupuesto 2016'!B365</f>
        <v>Adquisición de inmovilizado</v>
      </c>
      <c r="C52" s="5"/>
      <c r="D52" s="5"/>
      <c r="E52" s="5"/>
      <c r="F52" s="40">
        <f>'Presupuesto 2016'!F365</f>
        <v>0</v>
      </c>
      <c r="G52" s="41" t="e">
        <f t="shared" si="0"/>
        <v>#DIV/0!</v>
      </c>
      <c r="H52" s="42">
        <f t="shared" si="1"/>
        <v>0</v>
      </c>
      <c r="I52" s="116"/>
      <c r="J52" s="117"/>
      <c r="K52" s="43">
        <f t="shared" si="2"/>
        <v>0</v>
      </c>
      <c r="L52" s="44"/>
    </row>
    <row r="53" spans="2:12" ht="12.75">
      <c r="B53" s="39"/>
      <c r="C53" s="5"/>
      <c r="D53" s="5"/>
      <c r="E53" s="5"/>
      <c r="F53" s="40"/>
      <c r="G53" s="41"/>
      <c r="H53" s="115"/>
      <c r="I53" s="116"/>
      <c r="J53" s="117"/>
      <c r="K53" s="43"/>
      <c r="L53" s="44"/>
    </row>
    <row r="54" spans="2:12" ht="15">
      <c r="B54" s="39"/>
      <c r="C54" s="45" t="s">
        <v>137</v>
      </c>
      <c r="D54" s="46"/>
      <c r="E54" s="47"/>
      <c r="F54" s="48">
        <f aca="true" t="shared" si="4" ref="F54:K54">SUM(F12:F52)</f>
        <v>0</v>
      </c>
      <c r="G54" s="48" t="e">
        <f t="shared" si="4"/>
        <v>#DIV/0!</v>
      </c>
      <c r="H54" s="48">
        <f t="shared" si="4"/>
        <v>0</v>
      </c>
      <c r="I54" s="48">
        <f t="shared" si="4"/>
        <v>0</v>
      </c>
      <c r="J54" s="48">
        <f t="shared" si="4"/>
        <v>0</v>
      </c>
      <c r="K54" s="48">
        <f t="shared" si="4"/>
        <v>0</v>
      </c>
      <c r="L54" s="108">
        <f>IF(K54&lt;&gt;0,K54/H54,"")</f>
      </c>
    </row>
    <row r="55" spans="2:13" ht="12.75">
      <c r="B55" s="39"/>
      <c r="C55" s="5"/>
      <c r="D55" s="5"/>
      <c r="E55" s="5"/>
      <c r="F55" s="53"/>
      <c r="G55" s="54"/>
      <c r="H55" s="55"/>
      <c r="I55" s="56"/>
      <c r="J55" s="55"/>
      <c r="K55" s="54">
        <f>IF(K54=SUM(K12:K52),"","¡FALSO!")</f>
      </c>
      <c r="L55" s="57"/>
      <c r="M55" s="58"/>
    </row>
    <row r="56" spans="1:13" ht="18">
      <c r="A56" s="59" t="s">
        <v>138</v>
      </c>
      <c r="B56" s="31"/>
      <c r="C56" s="60"/>
      <c r="D56" s="60"/>
      <c r="E56" s="33"/>
      <c r="F56" s="61"/>
      <c r="G56" s="62"/>
      <c r="H56" s="490" t="str">
        <f>H7</f>
        <v>Junio</v>
      </c>
      <c r="I56" s="490"/>
      <c r="J56" s="490"/>
      <c r="K56" s="490"/>
      <c r="L56" s="490"/>
      <c r="M56" s="58"/>
    </row>
    <row r="57" spans="1:13" ht="12.75">
      <c r="A57" s="17" t="s">
        <v>1</v>
      </c>
      <c r="B57" s="18" t="s">
        <v>127</v>
      </c>
      <c r="C57" s="17"/>
      <c r="D57" s="17" t="s">
        <v>3</v>
      </c>
      <c r="E57" s="17"/>
      <c r="F57" s="63" t="s">
        <v>139</v>
      </c>
      <c r="G57" s="64" t="s">
        <v>91</v>
      </c>
      <c r="H57" s="65" t="s">
        <v>129</v>
      </c>
      <c r="I57" s="66" t="s">
        <v>130</v>
      </c>
      <c r="J57" s="67"/>
      <c r="K57" s="491" t="s">
        <v>131</v>
      </c>
      <c r="L57" s="492"/>
      <c r="M57" s="68"/>
    </row>
    <row r="58" spans="1:13" ht="12.75">
      <c r="A58" s="69"/>
      <c r="B58" s="70"/>
      <c r="C58" s="69"/>
      <c r="D58" s="69"/>
      <c r="E58" s="69"/>
      <c r="F58" s="71"/>
      <c r="G58" s="72"/>
      <c r="H58" s="73" t="str">
        <f>H10</f>
        <v>Junio</v>
      </c>
      <c r="I58" s="74" t="s">
        <v>132</v>
      </c>
      <c r="J58" s="75" t="str">
        <f>J10</f>
        <v>Periodificación</v>
      </c>
      <c r="K58" s="76" t="s">
        <v>140</v>
      </c>
      <c r="L58" s="77"/>
      <c r="M58" s="68"/>
    </row>
    <row r="59" spans="1:12" ht="12.75">
      <c r="A59" s="33"/>
      <c r="B59" s="33"/>
      <c r="C59" s="33"/>
      <c r="D59" s="33"/>
      <c r="E59" s="33"/>
      <c r="F59" s="479"/>
      <c r="G59" s="480"/>
      <c r="H59" s="113">
        <f>H11</f>
        <v>6</v>
      </c>
      <c r="I59" s="78" t="str">
        <f>I11</f>
        <v>Junio</v>
      </c>
      <c r="J59" s="79" t="str">
        <f>J11</f>
        <v>mes</v>
      </c>
      <c r="K59" s="80" t="s">
        <v>141</v>
      </c>
      <c r="L59" s="38"/>
    </row>
    <row r="60" spans="1:12" ht="12.75">
      <c r="A60" s="39">
        <f>'Presupuesto 2016'!A426</f>
        <v>700</v>
      </c>
      <c r="B60" s="5" t="str">
        <f>'Presupuesto 2016'!B426</f>
        <v>Ingresos por venta de libros, material y uniformes</v>
      </c>
      <c r="C60" s="5"/>
      <c r="D60" s="5"/>
      <c r="E60" s="5"/>
      <c r="F60" s="41">
        <f>'Presupuesto 2016'!F426</f>
        <v>0</v>
      </c>
      <c r="G60" s="83">
        <f aca="true" t="shared" si="5" ref="G60:G75">F60*100/F$77</f>
        <v>0</v>
      </c>
      <c r="H60" s="42">
        <f aca="true" t="shared" si="6" ref="H60:H75">F60/12*H$11</f>
        <v>0</v>
      </c>
      <c r="I60" s="118"/>
      <c r="J60" s="117"/>
      <c r="K60" s="43">
        <f>(I60+J60)-H60</f>
        <v>0</v>
      </c>
      <c r="L60" s="82"/>
    </row>
    <row r="61" spans="1:12" ht="12.75">
      <c r="A61" s="110">
        <f>+'Presupuesto 2016'!A427</f>
        <v>705</v>
      </c>
      <c r="B61" s="39" t="str">
        <f>+'Presupuesto 2016'!B427</f>
        <v>Ingresos enseñanza reglada Infantil 1ºciclo</v>
      </c>
      <c r="C61" s="5"/>
      <c r="D61" s="5"/>
      <c r="E61" s="5"/>
      <c r="F61" s="40">
        <f>+'Presupuesto 2016'!F427</f>
        <v>0</v>
      </c>
      <c r="G61" s="83">
        <f t="shared" si="5"/>
        <v>0</v>
      </c>
      <c r="H61" s="42">
        <f t="shared" si="6"/>
        <v>0</v>
      </c>
      <c r="I61" s="116"/>
      <c r="J61" s="117"/>
      <c r="K61" s="43">
        <f>(I61+J61)-H61</f>
        <v>0</v>
      </c>
      <c r="L61" s="44">
        <f aca="true" t="shared" si="7" ref="L61:L67">IF(K61&lt;&gt;0,K61/H61,"")</f>
      </c>
    </row>
    <row r="62" spans="1:12" ht="12.75">
      <c r="A62" s="110">
        <f>+'Presupuesto 2016'!A428</f>
        <v>705</v>
      </c>
      <c r="B62" s="39" t="str">
        <f>+'Presupuesto 2016'!B428</f>
        <v>Ingresos enseñanza reglada Bachillerato y CCFF</v>
      </c>
      <c r="C62" s="5"/>
      <c r="D62" s="5"/>
      <c r="E62" s="5"/>
      <c r="F62" s="40">
        <f>+'Presupuesto 2016'!F428</f>
        <v>0</v>
      </c>
      <c r="G62" s="83">
        <f t="shared" si="5"/>
        <v>0</v>
      </c>
      <c r="H62" s="42">
        <f t="shared" si="6"/>
        <v>0</v>
      </c>
      <c r="I62" s="116"/>
      <c r="J62" s="117"/>
      <c r="K62" s="43">
        <f aca="true" t="shared" si="8" ref="K62:K75">(I62+J62)-H62</f>
        <v>0</v>
      </c>
      <c r="L62" s="44">
        <f t="shared" si="7"/>
      </c>
    </row>
    <row r="63" spans="1:12" ht="12.75">
      <c r="A63" s="110">
        <f>+'Presupuesto 2016'!A429</f>
        <v>705</v>
      </c>
      <c r="B63" s="39" t="str">
        <f>+'Presupuesto 2016'!B429</f>
        <v>Ingresos Actividades Extraescolaers</v>
      </c>
      <c r="C63" s="5"/>
      <c r="D63" s="5"/>
      <c r="E63" s="5"/>
      <c r="F63" s="40">
        <f>+'Presupuesto 2016'!F429</f>
        <v>0</v>
      </c>
      <c r="G63" s="83">
        <f t="shared" si="5"/>
        <v>0</v>
      </c>
      <c r="H63" s="42">
        <f t="shared" si="6"/>
        <v>0</v>
      </c>
      <c r="I63" s="116"/>
      <c r="J63" s="117"/>
      <c r="K63" s="43">
        <f t="shared" si="8"/>
        <v>0</v>
      </c>
      <c r="L63" s="44">
        <f t="shared" si="7"/>
      </c>
    </row>
    <row r="64" spans="1:12" ht="12.75">
      <c r="A64" s="110">
        <f>+'Presupuesto 2016'!A430</f>
        <v>705</v>
      </c>
      <c r="B64" s="39" t="str">
        <f>+'Presupuesto 2016'!B430</f>
        <v>Ingresos servicios comedor</v>
      </c>
      <c r="C64" s="5"/>
      <c r="D64" s="5"/>
      <c r="E64" s="5"/>
      <c r="F64" s="40">
        <f>+'Presupuesto 2016'!F430</f>
        <v>0</v>
      </c>
      <c r="G64" s="83">
        <f t="shared" si="5"/>
        <v>0</v>
      </c>
      <c r="H64" s="42">
        <f t="shared" si="6"/>
        <v>0</v>
      </c>
      <c r="I64" s="116"/>
      <c r="J64" s="117"/>
      <c r="K64" s="43">
        <f>(I64+J64)-H64</f>
        <v>0</v>
      </c>
      <c r="L64" s="44">
        <f t="shared" si="7"/>
      </c>
    </row>
    <row r="65" spans="1:12" ht="12.75">
      <c r="A65" s="110">
        <f>+'Presupuesto 2016'!A431</f>
        <v>705</v>
      </c>
      <c r="B65" s="39" t="str">
        <f>+'Presupuesto 2016'!B431</f>
        <v>Ingresos servicios Complementarios</v>
      </c>
      <c r="C65" s="5"/>
      <c r="D65" s="5"/>
      <c r="E65" s="5"/>
      <c r="F65" s="40">
        <f>+'Presupuesto 2016'!F431</f>
        <v>0</v>
      </c>
      <c r="G65" s="83">
        <f t="shared" si="5"/>
        <v>0</v>
      </c>
      <c r="H65" s="42">
        <f t="shared" si="6"/>
        <v>0</v>
      </c>
      <c r="I65" s="116"/>
      <c r="J65" s="117"/>
      <c r="K65" s="43">
        <f t="shared" si="8"/>
        <v>0</v>
      </c>
      <c r="L65" s="44">
        <f t="shared" si="7"/>
      </c>
    </row>
    <row r="66" spans="1:12" ht="12.75">
      <c r="A66" s="110">
        <f>+'Presupuesto 2016'!A432</f>
        <v>705</v>
      </c>
      <c r="B66" s="39" t="str">
        <f>+'Presupuesto 2016'!B432</f>
        <v>Cuota renting tablets</v>
      </c>
      <c r="C66" s="5"/>
      <c r="D66" s="5"/>
      <c r="E66" s="5"/>
      <c r="F66" s="40">
        <f>+'Presupuesto 2016'!F432</f>
        <v>0</v>
      </c>
      <c r="G66" s="83">
        <f>F66*100/F$77</f>
        <v>0</v>
      </c>
      <c r="H66" s="42">
        <f>F66/12*H$11</f>
        <v>0</v>
      </c>
      <c r="I66" s="116"/>
      <c r="J66" s="117"/>
      <c r="K66" s="43">
        <f>(I66+J66)-H66</f>
        <v>0</v>
      </c>
      <c r="L66" s="44">
        <f>IF(K66&lt;&gt;0,K66/H66,"")</f>
      </c>
    </row>
    <row r="67" spans="1:12" ht="12.75">
      <c r="A67" s="110">
        <v>721</v>
      </c>
      <c r="B67" s="39" t="str">
        <f>+'Presupuesto 2016'!B433</f>
        <v>Donaciones afectos a la actividad</v>
      </c>
      <c r="C67" s="5"/>
      <c r="D67" s="5"/>
      <c r="E67" s="5"/>
      <c r="F67" s="40">
        <f>+'Presupuesto 2016'!F433</f>
        <v>0</v>
      </c>
      <c r="G67" s="83">
        <f t="shared" si="5"/>
        <v>0</v>
      </c>
      <c r="H67" s="42">
        <f>F67/12*H$11</f>
        <v>0</v>
      </c>
      <c r="I67" s="116"/>
      <c r="J67" s="117"/>
      <c r="K67" s="43">
        <f>(I67+J67)-H67</f>
        <v>0</v>
      </c>
      <c r="L67" s="44">
        <f t="shared" si="7"/>
      </c>
    </row>
    <row r="68" spans="1:12" ht="12.75">
      <c r="A68" s="110">
        <f>+'Presupuesto 2016'!A434</f>
        <v>740</v>
      </c>
      <c r="B68" s="39" t="str">
        <f>+'Presupuesto 2016'!B434</f>
        <v>Subvenciones oficiales E. Infantil, Primaria y Secundaria</v>
      </c>
      <c r="C68" s="5"/>
      <c r="D68" s="5"/>
      <c r="E68" s="5"/>
      <c r="F68" s="40">
        <f>+'Presupuesto 2016'!F434</f>
        <v>119888.5</v>
      </c>
      <c r="G68" s="83">
        <f t="shared" si="5"/>
        <v>100</v>
      </c>
      <c r="H68" s="42">
        <f t="shared" si="6"/>
        <v>59944.25</v>
      </c>
      <c r="I68" s="116"/>
      <c r="J68" s="117"/>
      <c r="K68" s="43">
        <f t="shared" si="8"/>
        <v>-59944.25</v>
      </c>
      <c r="L68" s="44">
        <f aca="true" t="shared" si="9" ref="L68:L75">IF(K68&lt;&gt;0,K68/H68,"")</f>
        <v>-1</v>
      </c>
    </row>
    <row r="69" spans="1:12" ht="12.75">
      <c r="A69" s="110">
        <f>+'Presupuesto 2016'!A435</f>
        <v>740</v>
      </c>
      <c r="B69" s="39" t="str">
        <f>+'Presupuesto 2016'!B435</f>
        <v>Subvenciones oficiales E. Infantil</v>
      </c>
      <c r="C69" s="5"/>
      <c r="D69" s="5"/>
      <c r="E69" s="5"/>
      <c r="F69" s="40">
        <f>+'Presupuesto 2016'!F435</f>
        <v>0</v>
      </c>
      <c r="G69" s="83">
        <f t="shared" si="5"/>
        <v>0</v>
      </c>
      <c r="H69" s="42">
        <f t="shared" si="6"/>
        <v>0</v>
      </c>
      <c r="I69" s="116"/>
      <c r="J69" s="117"/>
      <c r="K69" s="43">
        <f t="shared" si="8"/>
        <v>0</v>
      </c>
      <c r="L69" s="44">
        <f t="shared" si="9"/>
      </c>
    </row>
    <row r="70" spans="1:12" ht="12.75">
      <c r="A70" s="110">
        <f>+'Presupuesto 2016'!A436</f>
        <v>740</v>
      </c>
      <c r="B70" s="39" t="str">
        <f>+'Presupuesto 2016'!B436</f>
        <v>Subvenciones oficiales Bachillerato</v>
      </c>
      <c r="C70" s="5"/>
      <c r="D70" s="5"/>
      <c r="E70" s="5"/>
      <c r="F70" s="40">
        <f>+'Presupuesto 2016'!F436</f>
        <v>0</v>
      </c>
      <c r="G70" s="83">
        <f t="shared" si="5"/>
        <v>0</v>
      </c>
      <c r="H70" s="42">
        <f t="shared" si="6"/>
        <v>0</v>
      </c>
      <c r="I70" s="116"/>
      <c r="J70" s="117"/>
      <c r="K70" s="43">
        <f t="shared" si="8"/>
        <v>0</v>
      </c>
      <c r="L70" s="44">
        <f t="shared" si="9"/>
      </c>
    </row>
    <row r="71" spans="1:12" ht="12.75">
      <c r="A71" s="110">
        <f>+'Presupuesto 2016'!A437</f>
        <v>74</v>
      </c>
      <c r="B71" s="39" t="str">
        <f>+'Presupuesto 2016'!B437</f>
        <v>Otras subvenciones</v>
      </c>
      <c r="C71" s="5"/>
      <c r="D71" s="5"/>
      <c r="E71" s="5"/>
      <c r="F71" s="40">
        <f>+'Presupuesto 2016'!F437</f>
        <v>0</v>
      </c>
      <c r="G71" s="83">
        <f t="shared" si="5"/>
        <v>0</v>
      </c>
      <c r="H71" s="42">
        <f t="shared" si="6"/>
        <v>0</v>
      </c>
      <c r="I71" s="116"/>
      <c r="J71" s="117"/>
      <c r="K71" s="43">
        <f t="shared" si="8"/>
        <v>0</v>
      </c>
      <c r="L71" s="44">
        <f t="shared" si="9"/>
      </c>
    </row>
    <row r="72" spans="1:12" ht="12.75">
      <c r="A72" s="110">
        <v>747</v>
      </c>
      <c r="B72" s="39" t="str">
        <f>+'Presupuesto 2016'!B438</f>
        <v>Subvenciones de capital tras. Rdos.</v>
      </c>
      <c r="C72" s="5"/>
      <c r="D72" s="5"/>
      <c r="E72" s="5"/>
      <c r="F72" s="40">
        <f>+'Presupuesto 2016'!F438</f>
        <v>0</v>
      </c>
      <c r="G72" s="83">
        <f t="shared" si="5"/>
        <v>0</v>
      </c>
      <c r="H72" s="42">
        <f>F72/12*H$11</f>
        <v>0</v>
      </c>
      <c r="I72" s="116"/>
      <c r="J72" s="117"/>
      <c r="K72" s="43">
        <f>(I72+J72)-H72</f>
        <v>0</v>
      </c>
      <c r="L72" s="44">
        <f>IF(K72&lt;&gt;0,K72/H72,"")</f>
      </c>
    </row>
    <row r="73" spans="1:12" ht="12.75">
      <c r="A73" s="110">
        <f>'Presupuesto 2016'!A439</f>
        <v>75</v>
      </c>
      <c r="B73" s="39" t="str">
        <f>'Presupuesto 2016'!B439</f>
        <v>Otros ingresos de gestión</v>
      </c>
      <c r="C73" s="5"/>
      <c r="D73" s="5"/>
      <c r="E73" s="5"/>
      <c r="F73" s="40">
        <f>+'Presupuesto 2016'!F439</f>
        <v>0</v>
      </c>
      <c r="G73" s="83">
        <f t="shared" si="5"/>
        <v>0</v>
      </c>
      <c r="H73" s="42">
        <f>F73/12*H$11</f>
        <v>0</v>
      </c>
      <c r="I73" s="116"/>
      <c r="J73" s="117"/>
      <c r="K73" s="43">
        <f>(I73+J73)-H73</f>
        <v>0</v>
      </c>
      <c r="L73" s="44"/>
    </row>
    <row r="74" spans="1:12" ht="12.75">
      <c r="A74" s="110">
        <f>+'Presupuesto 2016'!A440</f>
        <v>769</v>
      </c>
      <c r="B74" s="39" t="str">
        <f>+'Presupuesto 2016'!B440</f>
        <v>Ingresos financieros</v>
      </c>
      <c r="C74" s="5"/>
      <c r="D74" s="5"/>
      <c r="E74" s="5"/>
      <c r="F74" s="40">
        <f>+'Presupuesto 2016'!F440</f>
        <v>0</v>
      </c>
      <c r="G74" s="83">
        <f t="shared" si="5"/>
        <v>0</v>
      </c>
      <c r="H74" s="42">
        <f t="shared" si="6"/>
        <v>0</v>
      </c>
      <c r="I74" s="116"/>
      <c r="J74" s="117"/>
      <c r="K74" s="43">
        <f t="shared" si="8"/>
        <v>0</v>
      </c>
      <c r="L74" s="44">
        <f t="shared" si="9"/>
      </c>
    </row>
    <row r="75" spans="1:12" ht="12.75">
      <c r="A75" s="110">
        <f>+'Presupuesto 2016'!A441</f>
        <v>778</v>
      </c>
      <c r="B75" s="39" t="str">
        <f>+'Presupuesto 2016'!B441</f>
        <v>Ingresos excepcionales</v>
      </c>
      <c r="C75" s="5"/>
      <c r="D75" s="5"/>
      <c r="E75" s="5"/>
      <c r="F75" s="40">
        <f>+'Presupuesto 2016'!F441</f>
        <v>0</v>
      </c>
      <c r="G75" s="83">
        <f t="shared" si="5"/>
        <v>0</v>
      </c>
      <c r="H75" s="42">
        <f t="shared" si="6"/>
        <v>0</v>
      </c>
      <c r="I75" s="116"/>
      <c r="J75" s="117"/>
      <c r="K75" s="43">
        <f t="shared" si="8"/>
        <v>0</v>
      </c>
      <c r="L75" s="44">
        <f t="shared" si="9"/>
      </c>
    </row>
    <row r="76" spans="2:12" ht="12.75">
      <c r="B76" s="39"/>
      <c r="C76" s="5"/>
      <c r="D76" s="5"/>
      <c r="E76" s="5"/>
      <c r="F76" s="40"/>
      <c r="G76" s="83"/>
      <c r="H76" s="42"/>
      <c r="I76" s="116"/>
      <c r="J76" s="117"/>
      <c r="K76" s="81"/>
      <c r="L76" s="44"/>
    </row>
    <row r="77" spans="1:12" ht="15">
      <c r="A77" s="5"/>
      <c r="B77" s="5"/>
      <c r="C77" s="85" t="s">
        <v>35</v>
      </c>
      <c r="D77" s="47"/>
      <c r="E77" s="47"/>
      <c r="F77" s="48">
        <f>SUM(F60:F75)</f>
        <v>119888.5</v>
      </c>
      <c r="G77" s="49">
        <f>SUM(G60:G75)</f>
        <v>100</v>
      </c>
      <c r="H77" s="50">
        <f>SUM(H60:H75)</f>
        <v>59944.25</v>
      </c>
      <c r="I77" s="51">
        <f>SUM(I60:I75)</f>
        <v>0</v>
      </c>
      <c r="J77" s="52">
        <f>SUM(J60:J75)</f>
        <v>0</v>
      </c>
      <c r="K77" s="114">
        <f>(I77+J77)-H77</f>
        <v>-59944.25</v>
      </c>
      <c r="L77" s="108">
        <f>IF(K77&lt;&gt;0,K77/H77,"")</f>
        <v>-1</v>
      </c>
    </row>
    <row r="78" spans="1:12" ht="15">
      <c r="A78" s="5"/>
      <c r="B78" s="5"/>
      <c r="C78" s="86"/>
      <c r="D78" s="87"/>
      <c r="E78" s="87"/>
      <c r="F78" s="88"/>
      <c r="G78" s="54"/>
      <c r="H78" s="89"/>
      <c r="I78" s="88"/>
      <c r="J78" s="89"/>
      <c r="K78" s="88"/>
      <c r="L78" s="90"/>
    </row>
    <row r="79" spans="1:12" ht="15">
      <c r="A79" s="5"/>
      <c r="B79" s="5"/>
      <c r="C79" s="86"/>
      <c r="D79" s="87"/>
      <c r="E79" s="87"/>
      <c r="F79" s="88"/>
      <c r="G79" s="54"/>
      <c r="H79" s="89"/>
      <c r="I79" s="88"/>
      <c r="J79" s="89"/>
      <c r="K79" s="88"/>
      <c r="L79" s="90"/>
    </row>
    <row r="80" spans="1:10" ht="12.75">
      <c r="A80" s="33"/>
      <c r="B80" s="33"/>
      <c r="C80" s="91"/>
      <c r="D80" s="91"/>
      <c r="E80" s="91"/>
      <c r="F80" s="62"/>
      <c r="G80" s="62"/>
      <c r="H80" s="55"/>
      <c r="I80" s="88"/>
      <c r="J80" s="55"/>
    </row>
    <row r="81" spans="1:10" ht="13.5" customHeight="1" thickBot="1">
      <c r="A81" s="92"/>
      <c r="B81" s="486" t="str">
        <f>IF(F81&gt;0,"PRESUPUESTO REMANENTE POSITIVO ","PRESUPUESTO REMANENTE NEGATIVO")</f>
        <v>PRESUPUESTO REMANENTE POSITIVO </v>
      </c>
      <c r="C81" s="486"/>
      <c r="D81" s="486"/>
      <c r="E81" s="486"/>
      <c r="F81" s="93">
        <f>F77-F54</f>
        <v>119888.5</v>
      </c>
      <c r="G81" s="94">
        <f>F81*100/F77</f>
        <v>100</v>
      </c>
      <c r="H81" s="95">
        <f>H77-H54</f>
        <v>59944.25</v>
      </c>
      <c r="J81" s="7"/>
    </row>
    <row r="82" spans="2:12" ht="12.75">
      <c r="B82" s="39"/>
      <c r="C82" s="96"/>
      <c r="D82" s="96"/>
      <c r="E82" s="96"/>
      <c r="F82" s="111"/>
      <c r="G82" s="96"/>
      <c r="H82" s="97"/>
      <c r="I82" s="96"/>
      <c r="J82" s="97"/>
      <c r="K82" s="71"/>
      <c r="L82" s="5"/>
    </row>
    <row r="83" spans="2:12" ht="12.75" customHeight="1">
      <c r="B83" s="39"/>
      <c r="C83" s="5"/>
      <c r="D83" s="5"/>
      <c r="E83" s="5"/>
      <c r="I83" s="41"/>
      <c r="J83" s="6"/>
      <c r="K83" s="5"/>
      <c r="L83" s="5"/>
    </row>
    <row r="84" spans="2:12" ht="15">
      <c r="B84" s="39"/>
      <c r="C84" s="5"/>
      <c r="D84" s="5"/>
      <c r="E84" s="5"/>
      <c r="F84" s="496" t="s">
        <v>142</v>
      </c>
      <c r="G84" s="496"/>
      <c r="H84" s="496"/>
      <c r="J84" s="99">
        <f>(SUM(I54:J54))</f>
        <v>0</v>
      </c>
      <c r="K84" s="100">
        <f>IF(ISERR(J84/J85),"",J84/J85)</f>
      </c>
      <c r="L84" s="5"/>
    </row>
    <row r="85" spans="2:12" ht="15">
      <c r="B85" s="39"/>
      <c r="C85" s="5"/>
      <c r="D85" s="5"/>
      <c r="E85" s="5"/>
      <c r="F85" s="495" t="s">
        <v>143</v>
      </c>
      <c r="G85" s="495"/>
      <c r="H85" s="495"/>
      <c r="I85" s="33"/>
      <c r="J85" s="101">
        <f>SUM(I77:J77)</f>
        <v>0</v>
      </c>
      <c r="K85" s="102">
        <f>IF(ISERR(J85/J85),"",J85/J85)</f>
      </c>
      <c r="L85" s="5"/>
    </row>
    <row r="86" spans="5:12" ht="15">
      <c r="E86" s="5"/>
      <c r="F86" s="494"/>
      <c r="G86" s="494"/>
      <c r="H86" s="494"/>
      <c r="I86" s="5"/>
      <c r="J86" s="6"/>
      <c r="K86" s="104"/>
      <c r="L86" s="5"/>
    </row>
    <row r="87" spans="5:12" ht="15">
      <c r="E87" s="5"/>
      <c r="F87" s="493" t="str">
        <f>IF(J87&gt;0,"REMANENTE POSITIVO","REMANENTE NEGATIVO")</f>
        <v>REMANENTE NEGATIVO</v>
      </c>
      <c r="G87" s="493"/>
      <c r="H87" s="493"/>
      <c r="I87" s="493"/>
      <c r="J87" s="105">
        <f>J85-J84</f>
        <v>0</v>
      </c>
      <c r="K87" s="106">
        <f>IF(ISERR(J87/J85),"",J87/J85)</f>
      </c>
      <c r="L87" s="5"/>
    </row>
    <row r="88" spans="5:12" ht="12.75">
      <c r="E88" s="5"/>
      <c r="F88" s="4"/>
      <c r="G88" s="5"/>
      <c r="H88" s="6"/>
      <c r="I88" s="5"/>
      <c r="J88" s="6"/>
      <c r="K88" s="5"/>
      <c r="L88" s="5"/>
    </row>
    <row r="89" spans="1:12" ht="12.75">
      <c r="A89" s="107"/>
      <c r="B89" s="39"/>
      <c r="C89" s="5"/>
      <c r="D89" s="5"/>
      <c r="E89" s="5"/>
      <c r="F89" s="4"/>
      <c r="G89" s="5"/>
      <c r="H89" s="6"/>
      <c r="I89" s="5"/>
      <c r="J89" s="6"/>
      <c r="K89" s="5"/>
      <c r="L89" s="5"/>
    </row>
    <row r="90" spans="5:12" ht="12.75">
      <c r="E90" s="5"/>
      <c r="F90" s="4"/>
      <c r="G90" s="5"/>
      <c r="H90" s="6"/>
      <c r="I90" s="5"/>
      <c r="J90" s="6"/>
      <c r="K90" s="5"/>
      <c r="L90" s="5"/>
    </row>
    <row r="91" spans="1:12" ht="12.75">
      <c r="A91" s="488" t="s">
        <v>144</v>
      </c>
      <c r="B91" s="488"/>
      <c r="C91" s="487">
        <f ca="1">TODAY()</f>
        <v>42354</v>
      </c>
      <c r="D91" s="487"/>
      <c r="E91" s="5"/>
      <c r="F91" s="4"/>
      <c r="G91" s="5"/>
      <c r="H91" s="6"/>
      <c r="I91" s="5"/>
      <c r="J91" s="6"/>
      <c r="K91" s="5"/>
      <c r="L91" s="5"/>
    </row>
    <row r="92" spans="1:12" ht="12.75">
      <c r="A92" s="485" t="str">
        <f>+Variables!C3</f>
        <v>XXX</v>
      </c>
      <c r="B92" s="485"/>
      <c r="C92" s="485"/>
      <c r="D92" s="485"/>
      <c r="E92" s="5"/>
      <c r="F92" s="4"/>
      <c r="G92" s="5"/>
      <c r="H92" s="6"/>
      <c r="I92" s="5"/>
      <c r="J92" s="6"/>
      <c r="K92" s="5"/>
      <c r="L92" s="5"/>
    </row>
    <row r="93" spans="1:12" ht="12.75">
      <c r="A93" s="485"/>
      <c r="B93" s="485"/>
      <c r="C93" s="485"/>
      <c r="D93" s="485"/>
      <c r="E93" s="5"/>
      <c r="F93" s="4"/>
      <c r="G93" s="5"/>
      <c r="H93" s="6"/>
      <c r="I93" s="5"/>
      <c r="J93" s="6"/>
      <c r="K93" s="5"/>
      <c r="L93" s="5"/>
    </row>
    <row r="94" spans="5:12" ht="12.75">
      <c r="E94" s="5"/>
      <c r="F94" s="4"/>
      <c r="G94" s="5"/>
      <c r="H94" s="6"/>
      <c r="I94" s="5"/>
      <c r="J94" s="6"/>
      <c r="K94" s="5"/>
      <c r="L94" s="5"/>
    </row>
    <row r="95" spans="5:12" ht="12.75">
      <c r="E95" s="5"/>
      <c r="F95" s="4"/>
      <c r="G95" s="5"/>
      <c r="H95" s="6"/>
      <c r="I95" s="5"/>
      <c r="J95" s="6"/>
      <c r="K95" s="5"/>
      <c r="L95" s="5"/>
    </row>
    <row r="96" spans="2:12" ht="12.75">
      <c r="B96" s="39"/>
      <c r="C96" s="5"/>
      <c r="D96" s="5"/>
      <c r="E96" s="5"/>
      <c r="F96" s="4"/>
      <c r="G96" s="5"/>
      <c r="H96" s="6"/>
      <c r="I96" s="5"/>
      <c r="J96" s="6"/>
      <c r="K96" s="5"/>
      <c r="L96" s="5"/>
    </row>
    <row r="97" spans="2:12" ht="12.75">
      <c r="B97" s="39"/>
      <c r="C97" s="5"/>
      <c r="D97" s="5"/>
      <c r="E97" s="5"/>
      <c r="F97" s="4"/>
      <c r="G97" s="5"/>
      <c r="H97" s="6"/>
      <c r="I97" s="5"/>
      <c r="J97" s="6"/>
      <c r="K97" s="5"/>
      <c r="L97" s="5"/>
    </row>
    <row r="98" spans="2:12" ht="12.75">
      <c r="B98" s="39"/>
      <c r="C98" s="5"/>
      <c r="D98" s="5"/>
      <c r="E98" s="5"/>
      <c r="F98" s="4"/>
      <c r="G98" s="5"/>
      <c r="H98" s="6"/>
      <c r="I98" s="5"/>
      <c r="J98" s="6"/>
      <c r="K98" s="5"/>
      <c r="L98" s="5"/>
    </row>
    <row r="99" spans="2:12" ht="12.75">
      <c r="B99" s="39"/>
      <c r="C99" s="5"/>
      <c r="D99" s="5"/>
      <c r="E99" s="5"/>
      <c r="F99" s="4"/>
      <c r="G99" s="5"/>
      <c r="H99" s="6"/>
      <c r="I99" s="5"/>
      <c r="J99" s="6"/>
      <c r="K99" s="5"/>
      <c r="L99" s="5"/>
    </row>
  </sheetData>
  <sheetProtection password="C646" sheet="1"/>
  <mergeCells count="14">
    <mergeCell ref="B81:E81"/>
    <mergeCell ref="F84:H84"/>
    <mergeCell ref="F85:H85"/>
    <mergeCell ref="F86:H86"/>
    <mergeCell ref="A3:E3"/>
    <mergeCell ref="H56:L56"/>
    <mergeCell ref="K57:L57"/>
    <mergeCell ref="H7:L7"/>
    <mergeCell ref="K9:L9"/>
    <mergeCell ref="A93:D93"/>
    <mergeCell ref="F87:I87"/>
    <mergeCell ref="A91:B91"/>
    <mergeCell ref="C91:D91"/>
    <mergeCell ref="A92:D92"/>
  </mergeCells>
  <printOptions horizontalCentered="1"/>
  <pageMargins left="0.7874015748031497" right="0.7874015748031497" top="0.984251968503937" bottom="0.984251968503937" header="0" footer="0.5118110236220472"/>
  <pageSetup horizontalDpi="300" verticalDpi="300" orientation="landscape" paperSize="9" scale="85" r:id="rId1"/>
  <headerFooter alignWithMargins="0">
    <oddFooter>&amp;L&amp;"Aquiline Book,Regular Cursiva"&amp;8&amp;F  &amp;A  &amp;D&amp;R&amp;P</oddFooter>
  </headerFooter>
  <rowBreaks count="1" manualBreakCount="1">
    <brk id="4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99"/>
  <sheetViews>
    <sheetView showGridLines="0" zoomScale="85" zoomScaleNormal="85" zoomScalePageLayoutView="0" workbookViewId="0" topLeftCell="A1">
      <selection activeCell="A7" sqref="A7"/>
    </sheetView>
  </sheetViews>
  <sheetFormatPr defaultColWidth="11.00390625" defaultRowHeight="12.75"/>
  <cols>
    <col min="1" max="1" width="7.00390625" style="39" customWidth="1"/>
    <col min="2" max="2" width="5.75390625" style="103" customWidth="1"/>
    <col min="3" max="3" width="3.75390625" style="7" customWidth="1"/>
    <col min="4" max="4" width="31.125" style="7" customWidth="1"/>
    <col min="5" max="5" width="2.75390625" style="7" customWidth="1"/>
    <col min="6" max="6" width="12.25390625" style="84" customWidth="1"/>
    <col min="7" max="7" width="9.00390625" style="7" customWidth="1"/>
    <col min="8" max="8" width="12.25390625" style="98" customWidth="1"/>
    <col min="9" max="9" width="13.75390625" style="7" customWidth="1"/>
    <col min="10" max="10" width="13.75390625" style="98" customWidth="1"/>
    <col min="11" max="11" width="15.00390625" style="7" customWidth="1"/>
    <col min="12" max="12" width="10.75390625" style="7" customWidth="1"/>
    <col min="13" max="16384" width="11.375" style="7" customWidth="1"/>
  </cols>
  <sheetData>
    <row r="1" spans="1:12" ht="15">
      <c r="A1" s="1" t="str">
        <f>+Variables!B3</f>
        <v>Colegio:</v>
      </c>
      <c r="B1" s="2"/>
      <c r="C1" s="2"/>
      <c r="D1" s="109" t="str">
        <f>+Variables!C3</f>
        <v>XXX</v>
      </c>
      <c r="E1" s="3"/>
      <c r="F1" s="4"/>
      <c r="G1" s="5"/>
      <c r="H1" s="6"/>
      <c r="I1" s="5"/>
      <c r="J1" s="6"/>
      <c r="K1" s="5"/>
      <c r="L1" s="5"/>
    </row>
    <row r="2" spans="1:12" ht="15">
      <c r="A2" s="1"/>
      <c r="B2" s="3"/>
      <c r="C2" s="3"/>
      <c r="D2" s="3"/>
      <c r="E2" s="3"/>
      <c r="F2" s="4"/>
      <c r="G2" s="5"/>
      <c r="H2" s="6"/>
      <c r="I2" s="5"/>
      <c r="J2" s="6"/>
      <c r="K2" s="5"/>
      <c r="L2" s="5"/>
    </row>
    <row r="3" spans="1:12" ht="12.75">
      <c r="A3" s="484"/>
      <c r="B3" s="484"/>
      <c r="C3" s="484"/>
      <c r="D3" s="484"/>
      <c r="E3" s="484"/>
      <c r="F3" s="4"/>
      <c r="G3" s="5"/>
      <c r="H3" s="6"/>
      <c r="I3" s="5"/>
      <c r="J3" s="6"/>
      <c r="K3" s="5"/>
      <c r="L3" s="5"/>
    </row>
    <row r="4" spans="1:12" ht="12.75">
      <c r="A4" s="8"/>
      <c r="B4" s="8"/>
      <c r="C4" s="8"/>
      <c r="D4" s="8"/>
      <c r="E4" s="8"/>
      <c r="F4" s="4"/>
      <c r="G4" s="5"/>
      <c r="H4" s="6"/>
      <c r="I4" s="5"/>
      <c r="J4" s="6"/>
      <c r="K4" s="5"/>
      <c r="L4" s="5"/>
    </row>
    <row r="5" spans="1:12" ht="12.75">
      <c r="A5" s="8"/>
      <c r="B5" s="8"/>
      <c r="C5" s="8"/>
      <c r="D5" s="8"/>
      <c r="E5" s="8"/>
      <c r="F5" s="4"/>
      <c r="G5" s="5"/>
      <c r="H5" s="6"/>
      <c r="I5" s="5"/>
      <c r="J5" s="6"/>
      <c r="K5" s="5"/>
      <c r="L5" s="5"/>
    </row>
    <row r="6" spans="1:12" ht="21" thickBot="1">
      <c r="A6" s="9" t="s">
        <v>376</v>
      </c>
      <c r="B6" s="10"/>
      <c r="C6" s="10"/>
      <c r="D6" s="10"/>
      <c r="E6" s="11"/>
      <c r="F6" s="12"/>
      <c r="G6" s="10"/>
      <c r="H6" s="13"/>
      <c r="I6" s="10"/>
      <c r="J6" s="13"/>
      <c r="K6" s="10"/>
      <c r="L6" s="10"/>
    </row>
    <row r="7" spans="1:12" ht="18.75" thickTop="1">
      <c r="A7" s="14" t="s">
        <v>126</v>
      </c>
      <c r="B7" s="15"/>
      <c r="C7" s="15"/>
      <c r="D7" s="15"/>
      <c r="E7" s="15"/>
      <c r="F7" s="15"/>
      <c r="G7" s="15"/>
      <c r="H7" s="489" t="s">
        <v>275</v>
      </c>
      <c r="I7" s="489"/>
      <c r="J7" s="489"/>
      <c r="K7" s="489"/>
      <c r="L7" s="489"/>
    </row>
    <row r="8" spans="1:12" ht="12.75" customHeight="1">
      <c r="A8" s="16"/>
      <c r="B8" s="5"/>
      <c r="C8" s="5"/>
      <c r="D8" s="5"/>
      <c r="E8" s="5"/>
      <c r="F8" s="5"/>
      <c r="G8" s="5"/>
      <c r="H8" s="6"/>
      <c r="I8" s="5"/>
      <c r="J8" s="6"/>
      <c r="K8" s="5"/>
      <c r="L8" s="5"/>
    </row>
    <row r="9" spans="1:12" ht="12.75">
      <c r="A9" s="17" t="s">
        <v>1</v>
      </c>
      <c r="B9" s="18" t="s">
        <v>127</v>
      </c>
      <c r="C9" s="17"/>
      <c r="D9" s="17" t="s">
        <v>3</v>
      </c>
      <c r="E9" s="17"/>
      <c r="F9" s="19" t="s">
        <v>128</v>
      </c>
      <c r="G9" s="17" t="s">
        <v>91</v>
      </c>
      <c r="H9" s="20" t="s">
        <v>129</v>
      </c>
      <c r="I9" s="21" t="s">
        <v>130</v>
      </c>
      <c r="J9" s="22"/>
      <c r="K9" s="491" t="s">
        <v>131</v>
      </c>
      <c r="L9" s="492"/>
    </row>
    <row r="10" spans="1:12" ht="12.75" customHeight="1">
      <c r="A10" s="23"/>
      <c r="B10" s="24"/>
      <c r="C10" s="23"/>
      <c r="D10" s="23"/>
      <c r="E10" s="23"/>
      <c r="F10" s="5"/>
      <c r="G10" s="23"/>
      <c r="H10" s="25" t="str">
        <f>H7</f>
        <v>Septiembre</v>
      </c>
      <c r="I10" s="26" t="s">
        <v>132</v>
      </c>
      <c r="J10" s="27" t="s">
        <v>133</v>
      </c>
      <c r="K10" s="28" t="s">
        <v>134</v>
      </c>
      <c r="L10" s="29"/>
    </row>
    <row r="11" spans="1:12" ht="12.75" customHeight="1">
      <c r="A11" s="30"/>
      <c r="B11" s="31"/>
      <c r="C11" s="32"/>
      <c r="D11" s="32"/>
      <c r="E11" s="32"/>
      <c r="F11" s="33"/>
      <c r="G11" s="32"/>
      <c r="H11" s="34">
        <v>9</v>
      </c>
      <c r="I11" s="35" t="str">
        <f>H10</f>
        <v>Septiembre</v>
      </c>
      <c r="J11" s="36" t="s">
        <v>135</v>
      </c>
      <c r="K11" s="37" t="s">
        <v>136</v>
      </c>
      <c r="L11" s="38"/>
    </row>
    <row r="12" spans="1:12" ht="12.75" customHeight="1">
      <c r="A12" s="39">
        <f>+'Presupuesto 2016'!A379</f>
        <v>600</v>
      </c>
      <c r="B12" s="39" t="str">
        <f>+'Presupuesto 2016'!B379</f>
        <v>Compra libros, material y uniformes para la venta</v>
      </c>
      <c r="C12" s="5"/>
      <c r="D12" s="39"/>
      <c r="E12" s="23"/>
      <c r="F12" s="40">
        <f>+'Presupuesto 2016'!F379</f>
        <v>0</v>
      </c>
      <c r="G12" s="41" t="e">
        <f aca="true" t="shared" si="0" ref="G12:G52">F12*100/F$54</f>
        <v>#DIV/0!</v>
      </c>
      <c r="H12" s="42">
        <f>F12/12*H$11</f>
        <v>0</v>
      </c>
      <c r="I12" s="116"/>
      <c r="J12" s="117"/>
      <c r="K12" s="43">
        <f>H12-(I12+J12)</f>
        <v>0</v>
      </c>
      <c r="L12" s="44">
        <f>IF(K12&lt;&gt;0,K12/H12,"")</f>
      </c>
    </row>
    <row r="13" spans="1:12" ht="12.75">
      <c r="A13" s="39">
        <f>+'Presupuesto 2016'!A380</f>
        <v>601</v>
      </c>
      <c r="B13" s="39" t="str">
        <f>+'Presupuesto 2016'!B380</f>
        <v>Compras de productos comedor</v>
      </c>
      <c r="C13" s="5"/>
      <c r="D13" s="39"/>
      <c r="E13" s="5"/>
      <c r="F13" s="40">
        <f>+'Presupuesto 2016'!F380</f>
        <v>0</v>
      </c>
      <c r="G13" s="41" t="e">
        <f t="shared" si="0"/>
        <v>#DIV/0!</v>
      </c>
      <c r="H13" s="42">
        <f>F13/12*H$11</f>
        <v>0</v>
      </c>
      <c r="I13" s="116"/>
      <c r="J13" s="117"/>
      <c r="K13" s="43">
        <f>H13-(I13+J13)</f>
        <v>0</v>
      </c>
      <c r="L13" s="44">
        <f>IF(K13&lt;&gt;0,K13/H13,"")</f>
      </c>
    </row>
    <row r="14" spans="1:12" ht="12.75">
      <c r="A14" s="39">
        <f>+'Presupuesto 2016'!A381</f>
        <v>602</v>
      </c>
      <c r="B14" s="39" t="str">
        <f>+'Presupuesto 2016'!B381</f>
        <v>Compras de aprovisionamientos actividad</v>
      </c>
      <c r="C14" s="5"/>
      <c r="D14" s="39"/>
      <c r="E14" s="5"/>
      <c r="F14" s="40">
        <f>+'Presupuesto 2016'!F381</f>
        <v>0</v>
      </c>
      <c r="G14" s="41" t="e">
        <f t="shared" si="0"/>
        <v>#DIV/0!</v>
      </c>
      <c r="H14" s="42">
        <f aca="true" t="shared" si="1" ref="H14:H52">F14/12*H$11</f>
        <v>0</v>
      </c>
      <c r="I14" s="116"/>
      <c r="J14" s="117"/>
      <c r="K14" s="43">
        <f aca="true" t="shared" si="2" ref="K14:K52">H14-(I14+J14)</f>
        <v>0</v>
      </c>
      <c r="L14" s="44">
        <f aca="true" t="shared" si="3" ref="L14:L50">IF(K14&lt;&gt;0,K14/H14,"")</f>
      </c>
    </row>
    <row r="15" spans="1:12" ht="12.75">
      <c r="A15" s="39">
        <f>+'Presupuesto 2016'!A382</f>
        <v>602</v>
      </c>
      <c r="B15" s="39" t="str">
        <f>+'Presupuesto 2016'!B382</f>
        <v>Compras de aprovisionamientos Infantil 1º Ciclo</v>
      </c>
      <c r="C15" s="5"/>
      <c r="D15" s="39"/>
      <c r="E15" s="5"/>
      <c r="F15" s="40">
        <f>+'Presupuesto 2016'!F382</f>
        <v>0</v>
      </c>
      <c r="G15" s="41" t="e">
        <f t="shared" si="0"/>
        <v>#DIV/0!</v>
      </c>
      <c r="H15" s="42">
        <f t="shared" si="1"/>
        <v>0</v>
      </c>
      <c r="I15" s="116"/>
      <c r="J15" s="117"/>
      <c r="K15" s="43">
        <f t="shared" si="2"/>
        <v>0</v>
      </c>
      <c r="L15" s="44">
        <f t="shared" si="3"/>
      </c>
    </row>
    <row r="16" spans="1:12" ht="12.75">
      <c r="A16" s="39">
        <f>+'Presupuesto 2016'!A383</f>
        <v>602</v>
      </c>
      <c r="B16" s="39" t="str">
        <f>+'Presupuesto 2016'!B383</f>
        <v>Compras de aprovisionamientos Bachillerato y CCFF</v>
      </c>
      <c r="C16" s="5"/>
      <c r="D16" s="39"/>
      <c r="E16" s="5"/>
      <c r="F16" s="40">
        <f>+'Presupuesto 2016'!F383</f>
        <v>0</v>
      </c>
      <c r="G16" s="41" t="e">
        <f t="shared" si="0"/>
        <v>#DIV/0!</v>
      </c>
      <c r="H16" s="42">
        <f>F16/12*H$11</f>
        <v>0</v>
      </c>
      <c r="I16" s="116"/>
      <c r="J16" s="117"/>
      <c r="K16" s="43">
        <f>H16-(I16+J16)</f>
        <v>0</v>
      </c>
      <c r="L16" s="44">
        <f>IF(K16&lt;&gt;0,K16/H16,"")</f>
      </c>
    </row>
    <row r="17" spans="1:12" ht="12.75">
      <c r="A17" s="39">
        <f>+'Presupuesto 2016'!A384</f>
        <v>602</v>
      </c>
      <c r="B17" s="39" t="str">
        <f>+'Presupuesto 2016'!B384</f>
        <v>Compras de aprovisionamientos actividades complementarias</v>
      </c>
      <c r="C17" s="5"/>
      <c r="D17" s="39"/>
      <c r="E17" s="5"/>
      <c r="F17" s="40">
        <f>+'Presupuesto 2016'!F384</f>
        <v>0</v>
      </c>
      <c r="G17" s="41" t="e">
        <f t="shared" si="0"/>
        <v>#DIV/0!</v>
      </c>
      <c r="H17" s="42">
        <f t="shared" si="1"/>
        <v>0</v>
      </c>
      <c r="I17" s="116"/>
      <c r="J17" s="117"/>
      <c r="K17" s="43">
        <f t="shared" si="2"/>
        <v>0</v>
      </c>
      <c r="L17" s="44">
        <f t="shared" si="3"/>
      </c>
    </row>
    <row r="18" spans="1:12" ht="12.75">
      <c r="A18" s="39">
        <f>+'Presupuesto 2016'!A385</f>
        <v>602</v>
      </c>
      <c r="B18" s="39" t="str">
        <f>+'Presupuesto 2016'!B385</f>
        <v>Compras de aprovisionamientos comedor</v>
      </c>
      <c r="C18" s="5"/>
      <c r="D18" s="39"/>
      <c r="E18" s="5"/>
      <c r="F18" s="40">
        <f>+'Presupuesto 2016'!F385</f>
        <v>0</v>
      </c>
      <c r="G18" s="41" t="e">
        <f t="shared" si="0"/>
        <v>#DIV/0!</v>
      </c>
      <c r="H18" s="42">
        <f t="shared" si="1"/>
        <v>0</v>
      </c>
      <c r="I18" s="116"/>
      <c r="J18" s="117"/>
      <c r="K18" s="43">
        <f t="shared" si="2"/>
        <v>0</v>
      </c>
      <c r="L18" s="44">
        <f t="shared" si="3"/>
      </c>
    </row>
    <row r="19" spans="1:12" ht="12.75">
      <c r="A19" s="39">
        <f>+'Presupuesto 2016'!A386</f>
        <v>607</v>
      </c>
      <c r="B19" s="39" t="str">
        <f>+'Presupuesto 2016'!B386</f>
        <v>Servicios realizados por otras empresas (Comedor)</v>
      </c>
      <c r="C19" s="5"/>
      <c r="D19" s="39"/>
      <c r="E19" s="5"/>
      <c r="F19" s="40">
        <f>+'Presupuesto 2016'!F386</f>
        <v>0</v>
      </c>
      <c r="G19" s="41" t="e">
        <f t="shared" si="0"/>
        <v>#DIV/0!</v>
      </c>
      <c r="H19" s="42">
        <f t="shared" si="1"/>
        <v>0</v>
      </c>
      <c r="I19" s="116"/>
      <c r="J19" s="117"/>
      <c r="K19" s="43">
        <f t="shared" si="2"/>
        <v>0</v>
      </c>
      <c r="L19" s="44">
        <f t="shared" si="3"/>
      </c>
    </row>
    <row r="20" spans="1:12" ht="12.75" customHeight="1">
      <c r="A20" s="39">
        <f>+'Presupuesto 2016'!A387</f>
        <v>607</v>
      </c>
      <c r="B20" s="39" t="str">
        <f>+'Presupuesto 2016'!B387</f>
        <v>Servicios realizados por otras empresas (Activ. Complementarias)</v>
      </c>
      <c r="C20" s="5"/>
      <c r="D20" s="39"/>
      <c r="E20" s="5"/>
      <c r="F20" s="40">
        <f>+'Presupuesto 2016'!F387</f>
        <v>0</v>
      </c>
      <c r="G20" s="41" t="e">
        <f t="shared" si="0"/>
        <v>#DIV/0!</v>
      </c>
      <c r="H20" s="42">
        <f t="shared" si="1"/>
        <v>0</v>
      </c>
      <c r="I20" s="116"/>
      <c r="J20" s="117"/>
      <c r="K20" s="43">
        <f t="shared" si="2"/>
        <v>0</v>
      </c>
      <c r="L20" s="44">
        <f t="shared" si="3"/>
      </c>
    </row>
    <row r="21" spans="1:12" ht="12.75" customHeight="1">
      <c r="A21" s="39">
        <f>+'Presupuesto 2016'!A388</f>
        <v>607</v>
      </c>
      <c r="B21" s="39" t="str">
        <f>+'Presupuesto 2016'!B388</f>
        <v>Servicios realizados por otras empresas </v>
      </c>
      <c r="C21" s="5"/>
      <c r="D21" s="39"/>
      <c r="E21" s="5"/>
      <c r="F21" s="40">
        <f>+'Presupuesto 2016'!F388</f>
        <v>0</v>
      </c>
      <c r="G21" s="41" t="e">
        <f t="shared" si="0"/>
        <v>#DIV/0!</v>
      </c>
      <c r="H21" s="42">
        <f t="shared" si="1"/>
        <v>0</v>
      </c>
      <c r="I21" s="116"/>
      <c r="J21" s="117"/>
      <c r="K21" s="43">
        <f t="shared" si="2"/>
        <v>0</v>
      </c>
      <c r="L21" s="44">
        <f t="shared" si="3"/>
      </c>
    </row>
    <row r="22" spans="1:12" ht="12.75" customHeight="1">
      <c r="A22" s="39">
        <f>+'Presupuesto 2016'!A389</f>
        <v>621</v>
      </c>
      <c r="B22" s="39" t="str">
        <f>+'Presupuesto 2016'!B389</f>
        <v>Arrendamientos y cánones</v>
      </c>
      <c r="C22" s="5"/>
      <c r="D22" s="39"/>
      <c r="E22" s="5"/>
      <c r="F22" s="40">
        <f>+'Presupuesto 2016'!F389</f>
        <v>0</v>
      </c>
      <c r="G22" s="41" t="e">
        <f t="shared" si="0"/>
        <v>#DIV/0!</v>
      </c>
      <c r="H22" s="42">
        <f t="shared" si="1"/>
        <v>0</v>
      </c>
      <c r="I22" s="116"/>
      <c r="J22" s="117"/>
      <c r="K22" s="43">
        <f t="shared" si="2"/>
        <v>0</v>
      </c>
      <c r="L22" s="44">
        <f t="shared" si="3"/>
      </c>
    </row>
    <row r="23" spans="1:12" ht="12.75" customHeight="1">
      <c r="A23" s="39">
        <f>+'Presupuesto 2016'!A390</f>
        <v>621</v>
      </c>
      <c r="B23" s="39" t="str">
        <f>+'Presupuesto 2016'!B390</f>
        <v>Renting tablets</v>
      </c>
      <c r="C23" s="5"/>
      <c r="D23" s="39"/>
      <c r="E23" s="5"/>
      <c r="F23" s="40">
        <f>+'Presupuesto 2016'!F390</f>
        <v>0</v>
      </c>
      <c r="G23" s="41" t="e">
        <f t="shared" si="0"/>
        <v>#DIV/0!</v>
      </c>
      <c r="H23" s="42">
        <f>F23/12*H$11</f>
        <v>0</v>
      </c>
      <c r="I23" s="116"/>
      <c r="J23" s="117"/>
      <c r="K23" s="43">
        <f>H23-(I23+J23)</f>
        <v>0</v>
      </c>
      <c r="L23" s="44">
        <f>IF(K23&lt;&gt;0,K23/H23,"")</f>
      </c>
    </row>
    <row r="24" spans="1:12" ht="12.75">
      <c r="A24" s="39">
        <f>+'Presupuesto 2016'!A391</f>
        <v>622</v>
      </c>
      <c r="B24" s="39" t="str">
        <f>+'Presupuesto 2016'!B391</f>
        <v>Reparación y conservación del inmovil.material</v>
      </c>
      <c r="C24" s="5"/>
      <c r="D24" s="39"/>
      <c r="E24" s="5"/>
      <c r="F24" s="40">
        <f>+'Presupuesto 2016'!F391</f>
        <v>0</v>
      </c>
      <c r="G24" s="41" t="e">
        <f t="shared" si="0"/>
        <v>#DIV/0!</v>
      </c>
      <c r="H24" s="42">
        <f t="shared" si="1"/>
        <v>0</v>
      </c>
      <c r="I24" s="116"/>
      <c r="J24" s="117"/>
      <c r="K24" s="43">
        <f t="shared" si="2"/>
        <v>0</v>
      </c>
      <c r="L24" s="44">
        <f t="shared" si="3"/>
      </c>
    </row>
    <row r="25" spans="1:12" ht="12.75">
      <c r="A25" s="39">
        <f>+'Presupuesto 2016'!A392</f>
        <v>623</v>
      </c>
      <c r="B25" s="39" t="str">
        <f>+'Presupuesto 2016'!B392</f>
        <v>Servicios profesionales</v>
      </c>
      <c r="C25" s="5"/>
      <c r="D25" s="39"/>
      <c r="E25" s="5"/>
      <c r="F25" s="40">
        <f>+'Presupuesto 2016'!F392</f>
        <v>0</v>
      </c>
      <c r="G25" s="41" t="e">
        <f t="shared" si="0"/>
        <v>#DIV/0!</v>
      </c>
      <c r="H25" s="42">
        <f t="shared" si="1"/>
        <v>0</v>
      </c>
      <c r="I25" s="116"/>
      <c r="J25" s="117"/>
      <c r="K25" s="43">
        <f t="shared" si="2"/>
        <v>0</v>
      </c>
      <c r="L25" s="44">
        <f t="shared" si="3"/>
      </c>
    </row>
    <row r="26" spans="1:12" ht="12.75">
      <c r="A26" s="39">
        <f>+'Presupuesto 2016'!A393</f>
        <v>623</v>
      </c>
      <c r="B26" s="39" t="str">
        <f>+'Presupuesto 2016'!B393</f>
        <v>Servicio de Gabinete Psicopedagógico</v>
      </c>
      <c r="C26" s="5"/>
      <c r="D26" s="39"/>
      <c r="E26" s="5"/>
      <c r="F26" s="40">
        <f>+'Presupuesto 2016'!F393</f>
        <v>0</v>
      </c>
      <c r="G26" s="41" t="e">
        <f t="shared" si="0"/>
        <v>#DIV/0!</v>
      </c>
      <c r="H26" s="42">
        <f t="shared" si="1"/>
        <v>0</v>
      </c>
      <c r="I26" s="116"/>
      <c r="J26" s="117"/>
      <c r="K26" s="43">
        <f t="shared" si="2"/>
        <v>0</v>
      </c>
      <c r="L26" s="44">
        <f t="shared" si="3"/>
      </c>
    </row>
    <row r="27" spans="1:12" ht="12.75">
      <c r="A27" s="39">
        <f>+'Presupuesto 2016'!A394</f>
        <v>625</v>
      </c>
      <c r="B27" s="39" t="str">
        <f>+'Presupuesto 2016'!B394</f>
        <v>Primas de seguros</v>
      </c>
      <c r="C27" s="5"/>
      <c r="D27" s="39"/>
      <c r="E27" s="5"/>
      <c r="F27" s="40">
        <f>+'Presupuesto 2016'!F394</f>
        <v>0</v>
      </c>
      <c r="G27" s="41" t="e">
        <f t="shared" si="0"/>
        <v>#DIV/0!</v>
      </c>
      <c r="H27" s="42">
        <f t="shared" si="1"/>
        <v>0</v>
      </c>
      <c r="I27" s="116"/>
      <c r="J27" s="117"/>
      <c r="K27" s="43">
        <f t="shared" si="2"/>
        <v>0</v>
      </c>
      <c r="L27" s="44">
        <f t="shared" si="3"/>
      </c>
    </row>
    <row r="28" spans="1:12" ht="12.75">
      <c r="A28" s="39">
        <f>+'Presupuesto 2016'!A395</f>
        <v>625</v>
      </c>
      <c r="B28" s="39" t="str">
        <f>+'Presupuesto 2016'!B395</f>
        <v>Seguro escolar</v>
      </c>
      <c r="C28" s="5"/>
      <c r="D28" s="39"/>
      <c r="E28" s="5"/>
      <c r="F28" s="40">
        <f>+'Presupuesto 2016'!F395</f>
        <v>0</v>
      </c>
      <c r="G28" s="41" t="e">
        <f t="shared" si="0"/>
        <v>#DIV/0!</v>
      </c>
      <c r="H28" s="42">
        <f t="shared" si="1"/>
        <v>0</v>
      </c>
      <c r="I28" s="116"/>
      <c r="J28" s="117"/>
      <c r="K28" s="43">
        <f t="shared" si="2"/>
        <v>0</v>
      </c>
      <c r="L28" s="44">
        <f t="shared" si="3"/>
      </c>
    </row>
    <row r="29" spans="1:12" ht="12.75">
      <c r="A29" s="39">
        <f>+'Presupuesto 2016'!A396</f>
        <v>626</v>
      </c>
      <c r="B29" s="39" t="str">
        <f>+'Presupuesto 2016'!B396</f>
        <v>Servicios bancarios y similares</v>
      </c>
      <c r="C29" s="5"/>
      <c r="D29" s="39"/>
      <c r="E29" s="5"/>
      <c r="F29" s="40">
        <f>+'Presupuesto 2016'!F396</f>
        <v>0</v>
      </c>
      <c r="G29" s="41" t="e">
        <f t="shared" si="0"/>
        <v>#DIV/0!</v>
      </c>
      <c r="H29" s="42">
        <f t="shared" si="1"/>
        <v>0</v>
      </c>
      <c r="I29" s="116"/>
      <c r="J29" s="117"/>
      <c r="K29" s="43">
        <f t="shared" si="2"/>
        <v>0</v>
      </c>
      <c r="L29" s="44">
        <f t="shared" si="3"/>
      </c>
    </row>
    <row r="30" spans="1:13" ht="12.75">
      <c r="A30" s="39">
        <f>+'Presupuesto 2016'!A397</f>
        <v>627</v>
      </c>
      <c r="B30" s="39" t="str">
        <f>+'Presupuesto 2016'!B397</f>
        <v>Publicidad, propaganda y Relaciones públicas</v>
      </c>
      <c r="C30" s="5"/>
      <c r="D30" s="39"/>
      <c r="E30" s="5"/>
      <c r="F30" s="40">
        <f>+'Presupuesto 2016'!F397</f>
        <v>0</v>
      </c>
      <c r="G30" s="41" t="e">
        <f t="shared" si="0"/>
        <v>#DIV/0!</v>
      </c>
      <c r="H30" s="42">
        <f t="shared" si="1"/>
        <v>0</v>
      </c>
      <c r="I30" s="116"/>
      <c r="J30" s="117"/>
      <c r="K30" s="43">
        <f t="shared" si="2"/>
        <v>0</v>
      </c>
      <c r="L30" s="44">
        <f t="shared" si="3"/>
      </c>
      <c r="M30" s="112"/>
    </row>
    <row r="31" spans="1:12" ht="12.75">
      <c r="A31" s="39">
        <f>+'Presupuesto 2016'!A398</f>
        <v>628</v>
      </c>
      <c r="B31" s="39" t="str">
        <f>+'Presupuesto 2016'!B398</f>
        <v>Suministros</v>
      </c>
      <c r="C31" s="5"/>
      <c r="D31" s="39"/>
      <c r="E31" s="5"/>
      <c r="F31" s="40">
        <f>+'Presupuesto 2016'!F398</f>
        <v>0</v>
      </c>
      <c r="G31" s="41" t="e">
        <f t="shared" si="0"/>
        <v>#DIV/0!</v>
      </c>
      <c r="H31" s="42">
        <f t="shared" si="1"/>
        <v>0</v>
      </c>
      <c r="I31" s="116"/>
      <c r="J31" s="117"/>
      <c r="K31" s="43">
        <f t="shared" si="2"/>
        <v>0</v>
      </c>
      <c r="L31" s="44">
        <f t="shared" si="3"/>
      </c>
    </row>
    <row r="32" spans="1:12" ht="12.75">
      <c r="A32" s="39">
        <f>+'Presupuesto 2016'!A399</f>
        <v>629</v>
      </c>
      <c r="B32" s="39" t="str">
        <f>+'Presupuesto 2016'!B399</f>
        <v>Otros servicios diversos</v>
      </c>
      <c r="C32" s="5"/>
      <c r="D32" s="39"/>
      <c r="E32" s="5"/>
      <c r="F32" s="40">
        <f>+'Presupuesto 2016'!F399</f>
        <v>0</v>
      </c>
      <c r="G32" s="41" t="e">
        <f t="shared" si="0"/>
        <v>#DIV/0!</v>
      </c>
      <c r="H32" s="42">
        <f t="shared" si="1"/>
        <v>0</v>
      </c>
      <c r="I32" s="116"/>
      <c r="J32" s="117"/>
      <c r="K32" s="43">
        <f t="shared" si="2"/>
        <v>0</v>
      </c>
      <c r="L32" s="44">
        <f t="shared" si="3"/>
      </c>
    </row>
    <row r="33" spans="1:12" ht="12.75">
      <c r="A33" s="39">
        <f>+'Presupuesto 2016'!A400</f>
        <v>631</v>
      </c>
      <c r="B33" s="39" t="str">
        <f>+'Presupuesto 2016'!B400</f>
        <v>Otros tributos</v>
      </c>
      <c r="C33" s="5"/>
      <c r="D33" s="39"/>
      <c r="E33" s="5"/>
      <c r="F33" s="40">
        <f>+'Presupuesto 2016'!F400</f>
        <v>0</v>
      </c>
      <c r="G33" s="41" t="e">
        <f t="shared" si="0"/>
        <v>#DIV/0!</v>
      </c>
      <c r="H33" s="42">
        <f t="shared" si="1"/>
        <v>0</v>
      </c>
      <c r="I33" s="116"/>
      <c r="J33" s="117"/>
      <c r="K33" s="43">
        <f t="shared" si="2"/>
        <v>0</v>
      </c>
      <c r="L33" s="44">
        <f t="shared" si="3"/>
      </c>
    </row>
    <row r="34" spans="1:12" ht="12.75">
      <c r="A34" s="39">
        <f>+'Presupuesto 2016'!A401</f>
        <v>640</v>
      </c>
      <c r="B34" s="39" t="str">
        <f>+'Presupuesto 2016'!B401</f>
        <v>Personal docente Infantil 1º Ciclo</v>
      </c>
      <c r="C34" s="5"/>
      <c r="D34" s="39"/>
      <c r="E34" s="5"/>
      <c r="F34" s="40">
        <f>+'Presupuesto 2016'!F401</f>
        <v>0</v>
      </c>
      <c r="G34" s="41" t="e">
        <f t="shared" si="0"/>
        <v>#DIV/0!</v>
      </c>
      <c r="H34" s="42">
        <f t="shared" si="1"/>
        <v>0</v>
      </c>
      <c r="I34" s="116"/>
      <c r="J34" s="117"/>
      <c r="K34" s="43">
        <f t="shared" si="2"/>
        <v>0</v>
      </c>
      <c r="L34" s="44">
        <f t="shared" si="3"/>
      </c>
    </row>
    <row r="35" spans="1:12" ht="12.75">
      <c r="A35" s="39">
        <f>+'Presupuesto 2016'!A402</f>
        <v>640</v>
      </c>
      <c r="B35" s="39" t="str">
        <f>+'Presupuesto 2016'!B402</f>
        <v>Personal docente Bachillerato y CCFF</v>
      </c>
      <c r="C35" s="5"/>
      <c r="D35" s="39"/>
      <c r="E35" s="5"/>
      <c r="F35" s="40">
        <f>+'Presupuesto 2016'!F402</f>
        <v>0</v>
      </c>
      <c r="G35" s="41" t="e">
        <f t="shared" si="0"/>
        <v>#DIV/0!</v>
      </c>
      <c r="H35" s="42">
        <f t="shared" si="1"/>
        <v>0</v>
      </c>
      <c r="I35" s="116"/>
      <c r="J35" s="117"/>
      <c r="K35" s="43">
        <f t="shared" si="2"/>
        <v>0</v>
      </c>
      <c r="L35" s="44">
        <f t="shared" si="3"/>
      </c>
    </row>
    <row r="36" spans="1:12" ht="12.75">
      <c r="A36" s="39">
        <f>+'Presupuesto 2016'!A403</f>
        <v>640</v>
      </c>
      <c r="B36" s="39" t="str">
        <f>+'Presupuesto 2016'!B403</f>
        <v>Personal docente Actividades Extraescolaes</v>
      </c>
      <c r="C36" s="5"/>
      <c r="D36" s="39"/>
      <c r="E36" s="5"/>
      <c r="F36" s="40">
        <f>+'Presupuesto 2016'!F403</f>
        <v>0</v>
      </c>
      <c r="G36" s="41" t="e">
        <f t="shared" si="0"/>
        <v>#DIV/0!</v>
      </c>
      <c r="H36" s="42">
        <f t="shared" si="1"/>
        <v>0</v>
      </c>
      <c r="I36" s="116"/>
      <c r="J36" s="117"/>
      <c r="K36" s="43">
        <f t="shared" si="2"/>
        <v>0</v>
      </c>
      <c r="L36" s="44">
        <f t="shared" si="3"/>
      </c>
    </row>
    <row r="37" spans="1:12" ht="12.75">
      <c r="A37" s="39">
        <f>+'Presupuesto 2016'!A404</f>
        <v>640</v>
      </c>
      <c r="B37" s="39" t="str">
        <f>+'Presupuesto 2016'!B404</f>
        <v>Personal de administración</v>
      </c>
      <c r="C37" s="5"/>
      <c r="D37" s="39"/>
      <c r="E37" s="5"/>
      <c r="F37" s="40">
        <f>+'Presupuesto 2016'!F404</f>
        <v>0</v>
      </c>
      <c r="G37" s="41" t="e">
        <f t="shared" si="0"/>
        <v>#DIV/0!</v>
      </c>
      <c r="H37" s="42">
        <f t="shared" si="1"/>
        <v>0</v>
      </c>
      <c r="I37" s="116"/>
      <c r="J37" s="117"/>
      <c r="K37" s="43">
        <f t="shared" si="2"/>
        <v>0</v>
      </c>
      <c r="L37" s="44">
        <f t="shared" si="3"/>
      </c>
    </row>
    <row r="38" spans="1:12" ht="12.75">
      <c r="A38" s="39">
        <f>+'Presupuesto 2016'!A405</f>
        <v>640</v>
      </c>
      <c r="B38" s="39" t="str">
        <f>+'Presupuesto 2016'!B405</f>
        <v>Personal de servicios y complementarias</v>
      </c>
      <c r="C38" s="5"/>
      <c r="D38" s="39"/>
      <c r="E38" s="5"/>
      <c r="F38" s="40">
        <f>+'Presupuesto 2016'!F405</f>
        <v>0</v>
      </c>
      <c r="G38" s="41" t="e">
        <f t="shared" si="0"/>
        <v>#DIV/0!</v>
      </c>
      <c r="H38" s="42">
        <f t="shared" si="1"/>
        <v>0</v>
      </c>
      <c r="I38" s="116"/>
      <c r="J38" s="117"/>
      <c r="K38" s="43">
        <f t="shared" si="2"/>
        <v>0</v>
      </c>
      <c r="L38" s="44">
        <f t="shared" si="3"/>
      </c>
    </row>
    <row r="39" spans="1:12" ht="12.75">
      <c r="A39" s="39">
        <f>+'Presupuesto 2016'!A406</f>
        <v>640</v>
      </c>
      <c r="B39" s="39" t="str">
        <f>+'Presupuesto 2016'!B406</f>
        <v>Personal de sustituciones</v>
      </c>
      <c r="C39" s="5"/>
      <c r="D39" s="39"/>
      <c r="E39" s="5"/>
      <c r="F39" s="40">
        <f>+'Presupuesto 2016'!F406</f>
        <v>0</v>
      </c>
      <c r="G39" s="41" t="e">
        <f t="shared" si="0"/>
        <v>#DIV/0!</v>
      </c>
      <c r="H39" s="42">
        <f t="shared" si="1"/>
        <v>0</v>
      </c>
      <c r="I39" s="116"/>
      <c r="J39" s="117"/>
      <c r="K39" s="43">
        <f t="shared" si="2"/>
        <v>0</v>
      </c>
      <c r="L39" s="44">
        <f t="shared" si="3"/>
      </c>
    </row>
    <row r="40" spans="1:12" ht="12.75">
      <c r="A40" s="39">
        <f>+'Presupuesto 2016'!A407</f>
        <v>640</v>
      </c>
      <c r="B40" s="39" t="str">
        <f>+'Presupuesto 2016'!B407</f>
        <v>Dietas y gastos desplazamiento</v>
      </c>
      <c r="C40" s="5"/>
      <c r="D40" s="39"/>
      <c r="E40" s="5"/>
      <c r="F40" s="40">
        <f>+'Presupuesto 2016'!F407</f>
        <v>0</v>
      </c>
      <c r="G40" s="41" t="e">
        <f t="shared" si="0"/>
        <v>#DIV/0!</v>
      </c>
      <c r="H40" s="42">
        <f t="shared" si="1"/>
        <v>0</v>
      </c>
      <c r="I40" s="116"/>
      <c r="J40" s="117"/>
      <c r="K40" s="43">
        <f t="shared" si="2"/>
        <v>0</v>
      </c>
      <c r="L40" s="44">
        <f t="shared" si="3"/>
      </c>
    </row>
    <row r="41" spans="1:12" ht="12.75">
      <c r="A41" s="39">
        <v>641</v>
      </c>
      <c r="B41" s="39" t="str">
        <f>'Presupuesto 2016'!B408</f>
        <v>Indemnizaciones por despido</v>
      </c>
      <c r="C41" s="5"/>
      <c r="D41" s="39"/>
      <c r="E41" s="5"/>
      <c r="F41" s="40">
        <f>'Presupuesto 2016'!F408</f>
        <v>0</v>
      </c>
      <c r="G41" s="41" t="e">
        <f t="shared" si="0"/>
        <v>#DIV/0!</v>
      </c>
      <c r="H41" s="42">
        <f t="shared" si="1"/>
        <v>0</v>
      </c>
      <c r="I41" s="116"/>
      <c r="J41" s="117"/>
      <c r="K41" s="43">
        <f t="shared" si="2"/>
        <v>0</v>
      </c>
      <c r="L41" s="44"/>
    </row>
    <row r="42" spans="1:12" ht="12.75">
      <c r="A42" s="39">
        <f>+'Presupuesto 2016'!A409</f>
        <v>642</v>
      </c>
      <c r="B42" s="39" t="str">
        <f>+'Presupuesto 2016'!B409</f>
        <v>S.S. Personal docente Enseñanza</v>
      </c>
      <c r="C42" s="5"/>
      <c r="D42" s="39"/>
      <c r="E42" s="5"/>
      <c r="F42" s="40">
        <f>+'Presupuesto 2016'!F409</f>
        <v>0</v>
      </c>
      <c r="G42" s="41" t="e">
        <f t="shared" si="0"/>
        <v>#DIV/0!</v>
      </c>
      <c r="H42" s="42">
        <f t="shared" si="1"/>
        <v>0</v>
      </c>
      <c r="I42" s="116"/>
      <c r="J42" s="117"/>
      <c r="K42" s="43">
        <f t="shared" si="2"/>
        <v>0</v>
      </c>
      <c r="L42" s="44">
        <f t="shared" si="3"/>
      </c>
    </row>
    <row r="43" spans="1:12" ht="12.75">
      <c r="A43" s="39">
        <f>+'Presupuesto 2016'!A410</f>
        <v>642</v>
      </c>
      <c r="B43" s="39" t="str">
        <f>+'Presupuesto 2016'!B410</f>
        <v>S.S. Personal admón y servicios</v>
      </c>
      <c r="C43" s="5"/>
      <c r="D43" s="39"/>
      <c r="E43" s="5"/>
      <c r="F43" s="40">
        <f>+'Presupuesto 2016'!F410</f>
        <v>0</v>
      </c>
      <c r="G43" s="41" t="e">
        <f t="shared" si="0"/>
        <v>#DIV/0!</v>
      </c>
      <c r="H43" s="42">
        <f t="shared" si="1"/>
        <v>0</v>
      </c>
      <c r="I43" s="116"/>
      <c r="J43" s="117"/>
      <c r="K43" s="43">
        <f t="shared" si="2"/>
        <v>0</v>
      </c>
      <c r="L43" s="44">
        <f t="shared" si="3"/>
      </c>
    </row>
    <row r="44" spans="1:12" ht="12.75">
      <c r="A44" s="39">
        <f>+'Presupuesto 2016'!A411</f>
        <v>649</v>
      </c>
      <c r="B44" s="39" t="str">
        <f>+'Presupuesto 2016'!B411</f>
        <v>Otros gastos sociales</v>
      </c>
      <c r="C44" s="5"/>
      <c r="D44" s="39"/>
      <c r="E44" s="5"/>
      <c r="F44" s="40">
        <f>+'Presupuesto 2016'!F411</f>
        <v>0</v>
      </c>
      <c r="G44" s="41" t="e">
        <f t="shared" si="0"/>
        <v>#DIV/0!</v>
      </c>
      <c r="H44" s="42">
        <f t="shared" si="1"/>
        <v>0</v>
      </c>
      <c r="I44" s="116"/>
      <c r="J44" s="117"/>
      <c r="K44" s="43">
        <f t="shared" si="2"/>
        <v>0</v>
      </c>
      <c r="L44" s="44">
        <f t="shared" si="3"/>
      </c>
    </row>
    <row r="45" spans="1:12" ht="12.75">
      <c r="A45" s="39">
        <f>+'Presupuesto 2016'!A412</f>
        <v>662</v>
      </c>
      <c r="B45" s="39" t="str">
        <f>+'Presupuesto 2016'!B412</f>
        <v>Intereses de deudas</v>
      </c>
      <c r="C45" s="5"/>
      <c r="D45" s="39"/>
      <c r="E45" s="5"/>
      <c r="F45" s="40">
        <f>+'Presupuesto 2016'!F412</f>
        <v>0</v>
      </c>
      <c r="G45" s="41" t="e">
        <f t="shared" si="0"/>
        <v>#DIV/0!</v>
      </c>
      <c r="H45" s="42">
        <f t="shared" si="1"/>
        <v>0</v>
      </c>
      <c r="I45" s="116"/>
      <c r="J45" s="117"/>
      <c r="K45" s="43">
        <f t="shared" si="2"/>
        <v>0</v>
      </c>
      <c r="L45" s="44">
        <f t="shared" si="3"/>
      </c>
    </row>
    <row r="46" spans="1:12" ht="12.75">
      <c r="A46" s="39">
        <f>+'Presupuesto 2016'!A413</f>
        <v>669</v>
      </c>
      <c r="B46" s="39" t="str">
        <f>+'Presupuesto 2016'!B413</f>
        <v>Otros gastos financieros</v>
      </c>
      <c r="C46" s="5"/>
      <c r="D46" s="39"/>
      <c r="E46" s="5"/>
      <c r="F46" s="40">
        <f>+'Presupuesto 2016'!F413</f>
        <v>0</v>
      </c>
      <c r="G46" s="41" t="e">
        <f t="shared" si="0"/>
        <v>#DIV/0!</v>
      </c>
      <c r="H46" s="42">
        <f t="shared" si="1"/>
        <v>0</v>
      </c>
      <c r="I46" s="116"/>
      <c r="J46" s="117"/>
      <c r="K46" s="43">
        <f t="shared" si="2"/>
        <v>0</v>
      </c>
      <c r="L46" s="44">
        <f t="shared" si="3"/>
      </c>
    </row>
    <row r="47" spans="1:12" ht="12.75">
      <c r="A47" s="39">
        <f>+'Presupuesto 2016'!A414</f>
        <v>671</v>
      </c>
      <c r="B47" s="39" t="str">
        <f>'Presupuesto 2016'!B414</f>
        <v>Perdidas procedentes del inmovilizado material</v>
      </c>
      <c r="C47" s="5"/>
      <c r="D47" s="39"/>
      <c r="E47" s="5"/>
      <c r="F47" s="40">
        <f>+'Presupuesto 2016'!F414</f>
        <v>0</v>
      </c>
      <c r="G47" s="41" t="e">
        <f t="shared" si="0"/>
        <v>#DIV/0!</v>
      </c>
      <c r="H47" s="42">
        <f t="shared" si="1"/>
        <v>0</v>
      </c>
      <c r="I47" s="116"/>
      <c r="J47" s="117"/>
      <c r="K47" s="43">
        <f t="shared" si="2"/>
        <v>0</v>
      </c>
      <c r="L47" s="44">
        <f t="shared" si="3"/>
      </c>
    </row>
    <row r="48" spans="1:12" ht="12.75">
      <c r="A48" s="39">
        <f>+'Presupuesto 2016'!A415</f>
        <v>678</v>
      </c>
      <c r="B48" s="39" t="str">
        <f>'Presupuesto 2016'!B415</f>
        <v>Gastos extraordinarios</v>
      </c>
      <c r="C48" s="5"/>
      <c r="D48" s="39"/>
      <c r="E48" s="5"/>
      <c r="F48" s="40">
        <f>+'Presupuesto 2016'!F415</f>
        <v>0</v>
      </c>
      <c r="G48" s="41" t="e">
        <f t="shared" si="0"/>
        <v>#DIV/0!</v>
      </c>
      <c r="H48" s="42">
        <f t="shared" si="1"/>
        <v>0</v>
      </c>
      <c r="I48" s="116"/>
      <c r="J48" s="117"/>
      <c r="K48" s="43">
        <f t="shared" si="2"/>
        <v>0</v>
      </c>
      <c r="L48" s="44">
        <f t="shared" si="3"/>
      </c>
    </row>
    <row r="49" spans="1:12" ht="12.75">
      <c r="A49" s="39">
        <f>+'Presupuesto 2016'!A416</f>
        <v>68</v>
      </c>
      <c r="B49" s="39" t="str">
        <f>'Presupuesto 2016'!B416</f>
        <v>Dotación para amortiza.del inmovilizado material</v>
      </c>
      <c r="C49" s="5"/>
      <c r="D49" s="39"/>
      <c r="E49" s="5"/>
      <c r="F49" s="40">
        <f>+'Presupuesto 2016'!F416</f>
        <v>0</v>
      </c>
      <c r="G49" s="41" t="e">
        <f t="shared" si="0"/>
        <v>#DIV/0!</v>
      </c>
      <c r="H49" s="42">
        <f t="shared" si="1"/>
        <v>0</v>
      </c>
      <c r="I49" s="116"/>
      <c r="J49" s="117"/>
      <c r="K49" s="43">
        <f t="shared" si="2"/>
        <v>0</v>
      </c>
      <c r="L49" s="44">
        <f t="shared" si="3"/>
      </c>
    </row>
    <row r="50" spans="1:12" ht="12.75">
      <c r="A50" s="39">
        <f>+'Presupuesto 2016'!A417</f>
        <v>694</v>
      </c>
      <c r="B50" s="39" t="str">
        <f>+'Presupuesto 2016'!B417</f>
        <v>Dotación provisión insolvencias tráfico</v>
      </c>
      <c r="C50" s="5"/>
      <c r="D50" s="39"/>
      <c r="E50" s="5"/>
      <c r="F50" s="40">
        <f>+'Presupuesto 2016'!F417</f>
        <v>0</v>
      </c>
      <c r="G50" s="41" t="e">
        <f t="shared" si="0"/>
        <v>#DIV/0!</v>
      </c>
      <c r="H50" s="42">
        <f t="shared" si="1"/>
        <v>0</v>
      </c>
      <c r="I50" s="116"/>
      <c r="J50" s="117"/>
      <c r="K50" s="43">
        <f t="shared" si="2"/>
        <v>0</v>
      </c>
      <c r="L50" s="44">
        <f t="shared" si="3"/>
      </c>
    </row>
    <row r="51" spans="1:12" ht="12.75">
      <c r="A51" s="39">
        <f>'Presupuesto 2016'!A364</f>
        <v>520</v>
      </c>
      <c r="B51" s="39" t="str">
        <f>'Presupuesto 2016'!B364</f>
        <v>Devolución capital de préstamos</v>
      </c>
      <c r="C51" s="5"/>
      <c r="D51" s="39"/>
      <c r="E51" s="5"/>
      <c r="F51" s="40">
        <f>'Presupuesto 2016'!F364</f>
        <v>0</v>
      </c>
      <c r="G51" s="41" t="e">
        <f t="shared" si="0"/>
        <v>#DIV/0!</v>
      </c>
      <c r="H51" s="42">
        <f t="shared" si="1"/>
        <v>0</v>
      </c>
      <c r="I51" s="116"/>
      <c r="J51" s="117"/>
      <c r="K51" s="43">
        <f t="shared" si="2"/>
        <v>0</v>
      </c>
      <c r="L51" s="44"/>
    </row>
    <row r="52" spans="1:12" ht="12.75">
      <c r="A52" s="39" t="str">
        <f>'Presupuesto 2016'!A365</f>
        <v>20-21</v>
      </c>
      <c r="B52" s="39" t="str">
        <f>'Presupuesto 2016'!B365</f>
        <v>Adquisición de inmovilizado</v>
      </c>
      <c r="C52" s="5"/>
      <c r="D52" s="5"/>
      <c r="E52" s="5"/>
      <c r="F52" s="40">
        <f>'Presupuesto 2016'!F365</f>
        <v>0</v>
      </c>
      <c r="G52" s="41" t="e">
        <f t="shared" si="0"/>
        <v>#DIV/0!</v>
      </c>
      <c r="H52" s="42">
        <f t="shared" si="1"/>
        <v>0</v>
      </c>
      <c r="I52" s="116"/>
      <c r="J52" s="117"/>
      <c r="K52" s="43">
        <f t="shared" si="2"/>
        <v>0</v>
      </c>
      <c r="L52" s="44"/>
    </row>
    <row r="53" spans="2:12" ht="12.75">
      <c r="B53" s="39"/>
      <c r="C53" s="5"/>
      <c r="D53" s="5"/>
      <c r="E53" s="5"/>
      <c r="F53" s="40"/>
      <c r="G53" s="41"/>
      <c r="H53" s="115"/>
      <c r="I53" s="116"/>
      <c r="J53" s="117"/>
      <c r="K53" s="43"/>
      <c r="L53" s="44"/>
    </row>
    <row r="54" spans="2:12" ht="15">
      <c r="B54" s="39"/>
      <c r="C54" s="45" t="s">
        <v>137</v>
      </c>
      <c r="D54" s="46"/>
      <c r="E54" s="47"/>
      <c r="F54" s="48">
        <f aca="true" t="shared" si="4" ref="F54:K54">SUM(F12:F52)</f>
        <v>0</v>
      </c>
      <c r="G54" s="48" t="e">
        <f t="shared" si="4"/>
        <v>#DIV/0!</v>
      </c>
      <c r="H54" s="48">
        <f t="shared" si="4"/>
        <v>0</v>
      </c>
      <c r="I54" s="48">
        <f t="shared" si="4"/>
        <v>0</v>
      </c>
      <c r="J54" s="48">
        <f t="shared" si="4"/>
        <v>0</v>
      </c>
      <c r="K54" s="48">
        <f t="shared" si="4"/>
        <v>0</v>
      </c>
      <c r="L54" s="108">
        <f>IF(K54&lt;&gt;0,K54/H54,"")</f>
      </c>
    </row>
    <row r="55" spans="2:13" ht="12.75">
      <c r="B55" s="39"/>
      <c r="C55" s="5"/>
      <c r="D55" s="5"/>
      <c r="E55" s="5"/>
      <c r="F55" s="53"/>
      <c r="G55" s="54"/>
      <c r="H55" s="55"/>
      <c r="I55" s="56"/>
      <c r="J55" s="55"/>
      <c r="K55" s="54">
        <f>IF(K54=SUM(K12:K52),"","¡FALSO!")</f>
      </c>
      <c r="L55" s="57"/>
      <c r="M55" s="58"/>
    </row>
    <row r="56" spans="1:13" ht="18">
      <c r="A56" s="59" t="s">
        <v>138</v>
      </c>
      <c r="B56" s="31"/>
      <c r="C56" s="60"/>
      <c r="D56" s="60"/>
      <c r="E56" s="33"/>
      <c r="F56" s="61"/>
      <c r="G56" s="62"/>
      <c r="H56" s="490" t="str">
        <f>H7</f>
        <v>Septiembre</v>
      </c>
      <c r="I56" s="490"/>
      <c r="J56" s="490"/>
      <c r="K56" s="490"/>
      <c r="L56" s="490"/>
      <c r="M56" s="58"/>
    </row>
    <row r="57" spans="1:13" ht="12.75">
      <c r="A57" s="17" t="s">
        <v>1</v>
      </c>
      <c r="B57" s="18" t="s">
        <v>127</v>
      </c>
      <c r="C57" s="17"/>
      <c r="D57" s="17" t="s">
        <v>3</v>
      </c>
      <c r="E57" s="17"/>
      <c r="F57" s="63" t="s">
        <v>139</v>
      </c>
      <c r="G57" s="64" t="s">
        <v>91</v>
      </c>
      <c r="H57" s="65" t="s">
        <v>129</v>
      </c>
      <c r="I57" s="66" t="s">
        <v>130</v>
      </c>
      <c r="J57" s="67"/>
      <c r="K57" s="491" t="s">
        <v>131</v>
      </c>
      <c r="L57" s="492"/>
      <c r="M57" s="68"/>
    </row>
    <row r="58" spans="1:13" ht="12.75">
      <c r="A58" s="69"/>
      <c r="B58" s="70"/>
      <c r="C58" s="69"/>
      <c r="D58" s="69"/>
      <c r="E58" s="69"/>
      <c r="F58" s="71"/>
      <c r="G58" s="72"/>
      <c r="H58" s="73" t="str">
        <f>H10</f>
        <v>Septiembre</v>
      </c>
      <c r="I58" s="74" t="s">
        <v>132</v>
      </c>
      <c r="J58" s="75" t="str">
        <f>J10</f>
        <v>Periodificación</v>
      </c>
      <c r="K58" s="76" t="s">
        <v>140</v>
      </c>
      <c r="L58" s="77"/>
      <c r="M58" s="68"/>
    </row>
    <row r="59" spans="1:12" ht="12.75">
      <c r="A59" s="33"/>
      <c r="B59" s="33"/>
      <c r="C59" s="33"/>
      <c r="D59" s="33"/>
      <c r="E59" s="33"/>
      <c r="F59" s="479"/>
      <c r="G59" s="480"/>
      <c r="H59" s="113">
        <f>H11</f>
        <v>9</v>
      </c>
      <c r="I59" s="78" t="str">
        <f>I11</f>
        <v>Septiembre</v>
      </c>
      <c r="J59" s="79" t="str">
        <f>J11</f>
        <v>mes</v>
      </c>
      <c r="K59" s="80" t="s">
        <v>141</v>
      </c>
      <c r="L59" s="38"/>
    </row>
    <row r="60" spans="1:12" ht="12.75">
      <c r="A60" s="39">
        <f>'Presupuesto 2016'!A426</f>
        <v>700</v>
      </c>
      <c r="B60" s="5" t="str">
        <f>'Presupuesto 2016'!B426</f>
        <v>Ingresos por venta de libros, material y uniformes</v>
      </c>
      <c r="C60" s="5"/>
      <c r="D60" s="5"/>
      <c r="E60" s="5"/>
      <c r="F60" s="41">
        <f>'Presupuesto 2016'!F426</f>
        <v>0</v>
      </c>
      <c r="G60" s="83">
        <f aca="true" t="shared" si="5" ref="G60:G75">F60*100/F$77</f>
        <v>0</v>
      </c>
      <c r="H60" s="42">
        <f aca="true" t="shared" si="6" ref="H60:H75">F60/12*H$11</f>
        <v>0</v>
      </c>
      <c r="I60" s="118"/>
      <c r="J60" s="117"/>
      <c r="K60" s="43">
        <f>(I60+J60)-H60</f>
        <v>0</v>
      </c>
      <c r="L60" s="82"/>
    </row>
    <row r="61" spans="1:12" ht="12.75">
      <c r="A61" s="110">
        <f>+'Presupuesto 2016'!A427</f>
        <v>705</v>
      </c>
      <c r="B61" s="39" t="str">
        <f>+'Presupuesto 2016'!B427</f>
        <v>Ingresos enseñanza reglada Infantil 1ºciclo</v>
      </c>
      <c r="C61" s="5"/>
      <c r="D61" s="5"/>
      <c r="E61" s="5"/>
      <c r="F61" s="40">
        <f>+'Presupuesto 2016'!F427</f>
        <v>0</v>
      </c>
      <c r="G61" s="83">
        <f t="shared" si="5"/>
        <v>0</v>
      </c>
      <c r="H61" s="42">
        <f t="shared" si="6"/>
        <v>0</v>
      </c>
      <c r="I61" s="116"/>
      <c r="J61" s="117"/>
      <c r="K61" s="43">
        <f>(I61+J61)-H61</f>
        <v>0</v>
      </c>
      <c r="L61" s="44">
        <f aca="true" t="shared" si="7" ref="L61:L67">IF(K61&lt;&gt;0,K61/H61,"")</f>
      </c>
    </row>
    <row r="62" spans="1:12" ht="12.75">
      <c r="A62" s="110">
        <f>+'Presupuesto 2016'!A428</f>
        <v>705</v>
      </c>
      <c r="B62" s="39" t="str">
        <f>+'Presupuesto 2016'!B428</f>
        <v>Ingresos enseñanza reglada Bachillerato y CCFF</v>
      </c>
      <c r="C62" s="5"/>
      <c r="D62" s="5"/>
      <c r="E62" s="5"/>
      <c r="F62" s="40">
        <f>+'Presupuesto 2016'!F428</f>
        <v>0</v>
      </c>
      <c r="G62" s="83">
        <f t="shared" si="5"/>
        <v>0</v>
      </c>
      <c r="H62" s="42">
        <f t="shared" si="6"/>
        <v>0</v>
      </c>
      <c r="I62" s="116"/>
      <c r="J62" s="117"/>
      <c r="K62" s="43">
        <f aca="true" t="shared" si="8" ref="K62:K75">(I62+J62)-H62</f>
        <v>0</v>
      </c>
      <c r="L62" s="44">
        <f t="shared" si="7"/>
      </c>
    </row>
    <row r="63" spans="1:12" ht="12.75">
      <c r="A63" s="110">
        <f>+'Presupuesto 2016'!A429</f>
        <v>705</v>
      </c>
      <c r="B63" s="39" t="str">
        <f>+'Presupuesto 2016'!B429</f>
        <v>Ingresos Actividades Extraescolaers</v>
      </c>
      <c r="C63" s="5"/>
      <c r="D63" s="5"/>
      <c r="E63" s="5"/>
      <c r="F63" s="40">
        <f>+'Presupuesto 2016'!F429</f>
        <v>0</v>
      </c>
      <c r="G63" s="83">
        <f t="shared" si="5"/>
        <v>0</v>
      </c>
      <c r="H63" s="42">
        <f t="shared" si="6"/>
        <v>0</v>
      </c>
      <c r="I63" s="116"/>
      <c r="J63" s="117"/>
      <c r="K63" s="43">
        <f t="shared" si="8"/>
        <v>0</v>
      </c>
      <c r="L63" s="44">
        <f t="shared" si="7"/>
      </c>
    </row>
    <row r="64" spans="1:12" ht="12.75">
      <c r="A64" s="110">
        <f>+'Presupuesto 2016'!A430</f>
        <v>705</v>
      </c>
      <c r="B64" s="39" t="str">
        <f>+'Presupuesto 2016'!B430</f>
        <v>Ingresos servicios comedor</v>
      </c>
      <c r="C64" s="5"/>
      <c r="D64" s="5"/>
      <c r="E64" s="5"/>
      <c r="F64" s="40">
        <f>+'Presupuesto 2016'!F430</f>
        <v>0</v>
      </c>
      <c r="G64" s="83">
        <f t="shared" si="5"/>
        <v>0</v>
      </c>
      <c r="H64" s="42">
        <f t="shared" si="6"/>
        <v>0</v>
      </c>
      <c r="I64" s="116"/>
      <c r="J64" s="117"/>
      <c r="K64" s="43">
        <f>(I64+J64)-H64</f>
        <v>0</v>
      </c>
      <c r="L64" s="44">
        <f t="shared" si="7"/>
      </c>
    </row>
    <row r="65" spans="1:12" ht="12.75">
      <c r="A65" s="110">
        <f>+'Presupuesto 2016'!A431</f>
        <v>705</v>
      </c>
      <c r="B65" s="39" t="str">
        <f>+'Presupuesto 2016'!B431</f>
        <v>Ingresos servicios Complementarios</v>
      </c>
      <c r="C65" s="5"/>
      <c r="D65" s="5"/>
      <c r="E65" s="5"/>
      <c r="F65" s="40">
        <f>+'Presupuesto 2016'!F431</f>
        <v>0</v>
      </c>
      <c r="G65" s="83">
        <f t="shared" si="5"/>
        <v>0</v>
      </c>
      <c r="H65" s="42">
        <f t="shared" si="6"/>
        <v>0</v>
      </c>
      <c r="I65" s="116"/>
      <c r="J65" s="117"/>
      <c r="K65" s="43">
        <f t="shared" si="8"/>
        <v>0</v>
      </c>
      <c r="L65" s="44">
        <f t="shared" si="7"/>
      </c>
    </row>
    <row r="66" spans="1:12" ht="12.75">
      <c r="A66" s="110">
        <f>+'Presupuesto 2016'!A432</f>
        <v>705</v>
      </c>
      <c r="B66" s="39" t="str">
        <f>+'Presupuesto 2016'!B432</f>
        <v>Cuota renting tablets</v>
      </c>
      <c r="C66" s="5"/>
      <c r="D66" s="5"/>
      <c r="E66" s="5"/>
      <c r="F66" s="40">
        <f>+'Presupuesto 2016'!F432</f>
        <v>0</v>
      </c>
      <c r="G66" s="83">
        <f>F66*100/F$77</f>
        <v>0</v>
      </c>
      <c r="H66" s="42">
        <f>F66/12*H$11</f>
        <v>0</v>
      </c>
      <c r="I66" s="116"/>
      <c r="J66" s="117"/>
      <c r="K66" s="43">
        <f>(I66+J66)-H66</f>
        <v>0</v>
      </c>
      <c r="L66" s="44">
        <f>IF(K66&lt;&gt;0,K66/H66,"")</f>
      </c>
    </row>
    <row r="67" spans="1:12" ht="12.75">
      <c r="A67" s="110">
        <v>721</v>
      </c>
      <c r="B67" s="39" t="str">
        <f>+'Presupuesto 2016'!B433</f>
        <v>Donaciones afectos a la actividad</v>
      </c>
      <c r="C67" s="5"/>
      <c r="D67" s="5"/>
      <c r="E67" s="5"/>
      <c r="F67" s="40">
        <f>+'Presupuesto 2016'!F433</f>
        <v>0</v>
      </c>
      <c r="G67" s="83">
        <f t="shared" si="5"/>
        <v>0</v>
      </c>
      <c r="H67" s="42">
        <f>F67/12*H$11</f>
        <v>0</v>
      </c>
      <c r="I67" s="116"/>
      <c r="J67" s="117"/>
      <c r="K67" s="43">
        <f>(I67+J67)-H67</f>
        <v>0</v>
      </c>
      <c r="L67" s="44">
        <f t="shared" si="7"/>
      </c>
    </row>
    <row r="68" spans="1:12" ht="12.75">
      <c r="A68" s="110">
        <f>+'Presupuesto 2016'!A434</f>
        <v>740</v>
      </c>
      <c r="B68" s="39" t="str">
        <f>+'Presupuesto 2016'!B434</f>
        <v>Subvenciones oficiales E. Infantil, Primaria y Secundaria</v>
      </c>
      <c r="C68" s="5"/>
      <c r="D68" s="5"/>
      <c r="E68" s="5"/>
      <c r="F68" s="40">
        <f>+'Presupuesto 2016'!F434</f>
        <v>119888.5</v>
      </c>
      <c r="G68" s="83">
        <f t="shared" si="5"/>
        <v>100</v>
      </c>
      <c r="H68" s="42">
        <f t="shared" si="6"/>
        <v>89916.375</v>
      </c>
      <c r="I68" s="116"/>
      <c r="J68" s="117"/>
      <c r="K68" s="43">
        <f t="shared" si="8"/>
        <v>-89916.375</v>
      </c>
      <c r="L68" s="44">
        <f aca="true" t="shared" si="9" ref="L68:L75">IF(K68&lt;&gt;0,K68/H68,"")</f>
        <v>-1</v>
      </c>
    </row>
    <row r="69" spans="1:12" ht="12.75">
      <c r="A69" s="110">
        <f>+'Presupuesto 2016'!A435</f>
        <v>740</v>
      </c>
      <c r="B69" s="39" t="str">
        <f>+'Presupuesto 2016'!B435</f>
        <v>Subvenciones oficiales E. Infantil</v>
      </c>
      <c r="C69" s="5"/>
      <c r="D69" s="5"/>
      <c r="E69" s="5"/>
      <c r="F69" s="40">
        <f>+'Presupuesto 2016'!F435</f>
        <v>0</v>
      </c>
      <c r="G69" s="83">
        <f t="shared" si="5"/>
        <v>0</v>
      </c>
      <c r="H69" s="42">
        <f t="shared" si="6"/>
        <v>0</v>
      </c>
      <c r="I69" s="116"/>
      <c r="J69" s="117"/>
      <c r="K69" s="43">
        <f t="shared" si="8"/>
        <v>0</v>
      </c>
      <c r="L69" s="44">
        <f t="shared" si="9"/>
      </c>
    </row>
    <row r="70" spans="1:12" ht="12.75">
      <c r="A70" s="110">
        <f>+'Presupuesto 2016'!A436</f>
        <v>740</v>
      </c>
      <c r="B70" s="39" t="str">
        <f>+'Presupuesto 2016'!B436</f>
        <v>Subvenciones oficiales Bachillerato</v>
      </c>
      <c r="C70" s="5"/>
      <c r="D70" s="5"/>
      <c r="E70" s="5"/>
      <c r="F70" s="40">
        <f>+'Presupuesto 2016'!F436</f>
        <v>0</v>
      </c>
      <c r="G70" s="83">
        <f t="shared" si="5"/>
        <v>0</v>
      </c>
      <c r="H70" s="42">
        <f t="shared" si="6"/>
        <v>0</v>
      </c>
      <c r="I70" s="116"/>
      <c r="J70" s="117"/>
      <c r="K70" s="43">
        <f t="shared" si="8"/>
        <v>0</v>
      </c>
      <c r="L70" s="44">
        <f t="shared" si="9"/>
      </c>
    </row>
    <row r="71" spans="1:12" ht="12.75">
      <c r="A71" s="110">
        <f>+'Presupuesto 2016'!A437</f>
        <v>74</v>
      </c>
      <c r="B71" s="39" t="str">
        <f>+'Presupuesto 2016'!B437</f>
        <v>Otras subvenciones</v>
      </c>
      <c r="C71" s="5"/>
      <c r="D71" s="5"/>
      <c r="E71" s="5"/>
      <c r="F71" s="40">
        <f>+'Presupuesto 2016'!F437</f>
        <v>0</v>
      </c>
      <c r="G71" s="83">
        <f t="shared" si="5"/>
        <v>0</v>
      </c>
      <c r="H71" s="42">
        <f t="shared" si="6"/>
        <v>0</v>
      </c>
      <c r="I71" s="116"/>
      <c r="J71" s="117"/>
      <c r="K71" s="43">
        <f t="shared" si="8"/>
        <v>0</v>
      </c>
      <c r="L71" s="44">
        <f t="shared" si="9"/>
      </c>
    </row>
    <row r="72" spans="1:12" ht="12.75">
      <c r="A72" s="110">
        <v>747</v>
      </c>
      <c r="B72" s="39" t="str">
        <f>+'Presupuesto 2016'!B438</f>
        <v>Subvenciones de capital tras. Rdos.</v>
      </c>
      <c r="C72" s="5"/>
      <c r="D72" s="5"/>
      <c r="E72" s="5"/>
      <c r="F72" s="40">
        <f>+'Presupuesto 2016'!F438</f>
        <v>0</v>
      </c>
      <c r="G72" s="83">
        <f t="shared" si="5"/>
        <v>0</v>
      </c>
      <c r="H72" s="42">
        <f>F72/12*H$11</f>
        <v>0</v>
      </c>
      <c r="I72" s="116"/>
      <c r="J72" s="117"/>
      <c r="K72" s="43">
        <f>(I72+J72)-H72</f>
        <v>0</v>
      </c>
      <c r="L72" s="44">
        <f>IF(K72&lt;&gt;0,K72/H72,"")</f>
      </c>
    </row>
    <row r="73" spans="1:12" ht="12.75">
      <c r="A73" s="110">
        <f>'Presupuesto 2016'!A439</f>
        <v>75</v>
      </c>
      <c r="B73" s="39" t="str">
        <f>'Presupuesto 2016'!B439</f>
        <v>Otros ingresos de gestión</v>
      </c>
      <c r="C73" s="5"/>
      <c r="D73" s="5"/>
      <c r="E73" s="5"/>
      <c r="F73" s="40">
        <f>+'Presupuesto 2016'!F439</f>
        <v>0</v>
      </c>
      <c r="G73" s="83">
        <f t="shared" si="5"/>
        <v>0</v>
      </c>
      <c r="H73" s="42">
        <f>F73/12*H$11</f>
        <v>0</v>
      </c>
      <c r="I73" s="116"/>
      <c r="J73" s="117"/>
      <c r="K73" s="43">
        <f>(I73+J73)-H73</f>
        <v>0</v>
      </c>
      <c r="L73" s="44"/>
    </row>
    <row r="74" spans="1:12" ht="12.75">
      <c r="A74" s="110">
        <f>+'Presupuesto 2016'!A440</f>
        <v>769</v>
      </c>
      <c r="B74" s="39" t="str">
        <f>+'Presupuesto 2016'!B440</f>
        <v>Ingresos financieros</v>
      </c>
      <c r="C74" s="5"/>
      <c r="D74" s="5"/>
      <c r="E74" s="5"/>
      <c r="F74" s="40">
        <f>+'Presupuesto 2016'!F440</f>
        <v>0</v>
      </c>
      <c r="G74" s="83">
        <f t="shared" si="5"/>
        <v>0</v>
      </c>
      <c r="H74" s="42">
        <f t="shared" si="6"/>
        <v>0</v>
      </c>
      <c r="I74" s="116"/>
      <c r="J74" s="117"/>
      <c r="K74" s="43">
        <f t="shared" si="8"/>
        <v>0</v>
      </c>
      <c r="L74" s="44">
        <f t="shared" si="9"/>
      </c>
    </row>
    <row r="75" spans="1:12" ht="12.75">
      <c r="A75" s="110">
        <f>+'Presupuesto 2016'!A441</f>
        <v>778</v>
      </c>
      <c r="B75" s="39" t="str">
        <f>+'Presupuesto 2016'!B441</f>
        <v>Ingresos excepcionales</v>
      </c>
      <c r="C75" s="5"/>
      <c r="D75" s="5"/>
      <c r="E75" s="5"/>
      <c r="F75" s="40">
        <f>+'Presupuesto 2016'!F441</f>
        <v>0</v>
      </c>
      <c r="G75" s="83">
        <f t="shared" si="5"/>
        <v>0</v>
      </c>
      <c r="H75" s="42">
        <f t="shared" si="6"/>
        <v>0</v>
      </c>
      <c r="I75" s="116"/>
      <c r="J75" s="117"/>
      <c r="K75" s="43">
        <f t="shared" si="8"/>
        <v>0</v>
      </c>
      <c r="L75" s="44">
        <f t="shared" si="9"/>
      </c>
    </row>
    <row r="76" spans="2:12" ht="12.75">
      <c r="B76" s="39"/>
      <c r="C76" s="5"/>
      <c r="D76" s="5"/>
      <c r="E76" s="5"/>
      <c r="F76" s="40"/>
      <c r="G76" s="83"/>
      <c r="H76" s="42"/>
      <c r="I76" s="116"/>
      <c r="J76" s="117"/>
      <c r="K76" s="81"/>
      <c r="L76" s="44"/>
    </row>
    <row r="77" spans="1:12" ht="15">
      <c r="A77" s="5"/>
      <c r="B77" s="5"/>
      <c r="C77" s="85" t="s">
        <v>35</v>
      </c>
      <c r="D77" s="47"/>
      <c r="E77" s="47"/>
      <c r="F77" s="48">
        <f>SUM(F60:F75)</f>
        <v>119888.5</v>
      </c>
      <c r="G77" s="49">
        <f>SUM(G60:G75)</f>
        <v>100</v>
      </c>
      <c r="H77" s="50">
        <f>SUM(H60:H75)</f>
        <v>89916.375</v>
      </c>
      <c r="I77" s="51">
        <f>SUM(I60:I75)</f>
        <v>0</v>
      </c>
      <c r="J77" s="52">
        <f>SUM(J60:J75)</f>
        <v>0</v>
      </c>
      <c r="K77" s="114">
        <f>(I77+J77)-H77</f>
        <v>-89916.375</v>
      </c>
      <c r="L77" s="108">
        <f>IF(K77&lt;&gt;0,K77/H77,"")</f>
        <v>-1</v>
      </c>
    </row>
    <row r="78" spans="1:12" ht="15">
      <c r="A78" s="5"/>
      <c r="B78" s="5"/>
      <c r="C78" s="86"/>
      <c r="D78" s="87"/>
      <c r="E78" s="87"/>
      <c r="F78" s="88"/>
      <c r="G78" s="54"/>
      <c r="H78" s="89"/>
      <c r="I78" s="88"/>
      <c r="J78" s="89"/>
      <c r="K78" s="88"/>
      <c r="L78" s="90"/>
    </row>
    <row r="79" spans="1:12" ht="15">
      <c r="A79" s="5"/>
      <c r="B79" s="5"/>
      <c r="C79" s="86"/>
      <c r="D79" s="87"/>
      <c r="E79" s="87"/>
      <c r="F79" s="88"/>
      <c r="G79" s="54"/>
      <c r="H79" s="89"/>
      <c r="I79" s="88"/>
      <c r="J79" s="89"/>
      <c r="K79" s="88"/>
      <c r="L79" s="90"/>
    </row>
    <row r="80" spans="1:10" ht="12.75">
      <c r="A80" s="33"/>
      <c r="B80" s="33"/>
      <c r="C80" s="91"/>
      <c r="D80" s="91"/>
      <c r="E80" s="91"/>
      <c r="F80" s="62"/>
      <c r="G80" s="62"/>
      <c r="H80" s="55"/>
      <c r="I80" s="88"/>
      <c r="J80" s="55"/>
    </row>
    <row r="81" spans="1:10" ht="13.5" customHeight="1" thickBot="1">
      <c r="A81" s="92"/>
      <c r="B81" s="486" t="str">
        <f>IF(F81&gt;0,"PRESUPUESTO REMANENTE POSITIVO ","PRESUPUESTO REMANENTE NEGATIVO")</f>
        <v>PRESUPUESTO REMANENTE POSITIVO </v>
      </c>
      <c r="C81" s="486"/>
      <c r="D81" s="486"/>
      <c r="E81" s="486"/>
      <c r="F81" s="93">
        <f>F77-F54</f>
        <v>119888.5</v>
      </c>
      <c r="G81" s="94">
        <f>F81*100/F77</f>
        <v>100</v>
      </c>
      <c r="H81" s="95">
        <f>H77-H54</f>
        <v>89916.375</v>
      </c>
      <c r="J81" s="7"/>
    </row>
    <row r="82" spans="2:12" ht="12.75">
      <c r="B82" s="39"/>
      <c r="C82" s="96"/>
      <c r="D82" s="96"/>
      <c r="E82" s="96"/>
      <c r="F82" s="111"/>
      <c r="G82" s="96"/>
      <c r="H82" s="97"/>
      <c r="I82" s="96"/>
      <c r="J82" s="97"/>
      <c r="K82" s="71"/>
      <c r="L82" s="5"/>
    </row>
    <row r="83" spans="2:12" ht="12.75" customHeight="1">
      <c r="B83" s="39"/>
      <c r="C83" s="5"/>
      <c r="D83" s="5"/>
      <c r="E83" s="5"/>
      <c r="I83" s="41"/>
      <c r="J83" s="6"/>
      <c r="K83" s="5"/>
      <c r="L83" s="5"/>
    </row>
    <row r="84" spans="2:12" ht="15">
      <c r="B84" s="39"/>
      <c r="C84" s="5"/>
      <c r="D84" s="5"/>
      <c r="E84" s="5"/>
      <c r="F84" s="496" t="s">
        <v>142</v>
      </c>
      <c r="G84" s="496"/>
      <c r="H84" s="496"/>
      <c r="J84" s="99">
        <f>(SUM(I54:J54))</f>
        <v>0</v>
      </c>
      <c r="K84" s="100">
        <f>IF(ISERR(J84/J85),"",J84/J85)</f>
      </c>
      <c r="L84" s="5"/>
    </row>
    <row r="85" spans="2:12" ht="15">
      <c r="B85" s="39"/>
      <c r="C85" s="5"/>
      <c r="D85" s="5"/>
      <c r="E85" s="5"/>
      <c r="F85" s="495" t="s">
        <v>143</v>
      </c>
      <c r="G85" s="495"/>
      <c r="H85" s="495"/>
      <c r="I85" s="33"/>
      <c r="J85" s="101">
        <f>SUM(I77:J77)</f>
        <v>0</v>
      </c>
      <c r="K85" s="102">
        <f>IF(ISERR(J85/J85),"",J85/J85)</f>
      </c>
      <c r="L85" s="5"/>
    </row>
    <row r="86" spans="5:12" ht="15">
      <c r="E86" s="5"/>
      <c r="F86" s="494"/>
      <c r="G86" s="494"/>
      <c r="H86" s="494"/>
      <c r="I86" s="5"/>
      <c r="J86" s="6"/>
      <c r="K86" s="104"/>
      <c r="L86" s="5"/>
    </row>
    <row r="87" spans="5:12" ht="15">
      <c r="E87" s="5"/>
      <c r="F87" s="493" t="str">
        <f>IF(J87&gt;0,"REMANENTE POSITIVO","REMANENTE NEGATIVO")</f>
        <v>REMANENTE NEGATIVO</v>
      </c>
      <c r="G87" s="493"/>
      <c r="H87" s="493"/>
      <c r="I87" s="493"/>
      <c r="J87" s="105">
        <f>J85-J84</f>
        <v>0</v>
      </c>
      <c r="K87" s="106">
        <f>IF(ISERR(J87/J85),"",J87/J85)</f>
      </c>
      <c r="L87" s="5"/>
    </row>
    <row r="88" spans="5:12" ht="12.75">
      <c r="E88" s="5"/>
      <c r="F88" s="4"/>
      <c r="G88" s="5"/>
      <c r="H88" s="6"/>
      <c r="I88" s="5"/>
      <c r="J88" s="6"/>
      <c r="K88" s="5"/>
      <c r="L88" s="5"/>
    </row>
    <row r="89" spans="1:12" ht="12.75">
      <c r="A89" s="107"/>
      <c r="B89" s="39"/>
      <c r="C89" s="5"/>
      <c r="D89" s="5"/>
      <c r="E89" s="5"/>
      <c r="F89" s="4"/>
      <c r="G89" s="5"/>
      <c r="H89" s="6"/>
      <c r="I89" s="5"/>
      <c r="J89" s="6"/>
      <c r="K89" s="5"/>
      <c r="L89" s="5"/>
    </row>
    <row r="90" spans="5:12" ht="12.75">
      <c r="E90" s="5"/>
      <c r="F90" s="4"/>
      <c r="G90" s="5"/>
      <c r="H90" s="6"/>
      <c r="I90" s="5"/>
      <c r="J90" s="6"/>
      <c r="K90" s="5"/>
      <c r="L90" s="5"/>
    </row>
    <row r="91" spans="1:12" ht="12.75">
      <c r="A91" s="488" t="s">
        <v>144</v>
      </c>
      <c r="B91" s="488"/>
      <c r="C91" s="487">
        <f ca="1">TODAY()</f>
        <v>42354</v>
      </c>
      <c r="D91" s="487"/>
      <c r="E91" s="5"/>
      <c r="F91" s="4"/>
      <c r="G91" s="5"/>
      <c r="H91" s="6"/>
      <c r="I91" s="5"/>
      <c r="J91" s="6"/>
      <c r="K91" s="5"/>
      <c r="L91" s="5"/>
    </row>
    <row r="92" spans="1:12" ht="12.75">
      <c r="A92" s="485" t="str">
        <f>+Variables!C3</f>
        <v>XXX</v>
      </c>
      <c r="B92" s="485"/>
      <c r="C92" s="485"/>
      <c r="D92" s="485"/>
      <c r="E92" s="5"/>
      <c r="F92" s="4"/>
      <c r="G92" s="5"/>
      <c r="H92" s="6"/>
      <c r="I92" s="5"/>
      <c r="J92" s="6"/>
      <c r="K92" s="5"/>
      <c r="L92" s="5"/>
    </row>
    <row r="93" spans="1:12" ht="12.75">
      <c r="A93" s="485"/>
      <c r="B93" s="485"/>
      <c r="C93" s="485"/>
      <c r="D93" s="485"/>
      <c r="E93" s="5"/>
      <c r="F93" s="4"/>
      <c r="G93" s="5"/>
      <c r="H93" s="6"/>
      <c r="I93" s="5"/>
      <c r="J93" s="6"/>
      <c r="K93" s="5"/>
      <c r="L93" s="5"/>
    </row>
    <row r="94" spans="5:12" ht="12.75">
      <c r="E94" s="5"/>
      <c r="F94" s="4"/>
      <c r="G94" s="5"/>
      <c r="H94" s="6"/>
      <c r="I94" s="5"/>
      <c r="J94" s="6"/>
      <c r="K94" s="5"/>
      <c r="L94" s="5"/>
    </row>
    <row r="95" spans="5:12" ht="12.75">
      <c r="E95" s="5"/>
      <c r="F95" s="4"/>
      <c r="G95" s="5"/>
      <c r="H95" s="6"/>
      <c r="I95" s="5"/>
      <c r="J95" s="6"/>
      <c r="K95" s="5"/>
      <c r="L95" s="5"/>
    </row>
    <row r="96" spans="2:12" ht="12.75">
      <c r="B96" s="39"/>
      <c r="C96" s="5"/>
      <c r="D96" s="5"/>
      <c r="E96" s="5"/>
      <c r="F96" s="4"/>
      <c r="G96" s="5"/>
      <c r="H96" s="6"/>
      <c r="I96" s="5"/>
      <c r="J96" s="6"/>
      <c r="K96" s="5"/>
      <c r="L96" s="5"/>
    </row>
    <row r="97" spans="2:12" ht="12.75">
      <c r="B97" s="39"/>
      <c r="C97" s="5"/>
      <c r="D97" s="5"/>
      <c r="E97" s="5"/>
      <c r="F97" s="4"/>
      <c r="G97" s="5"/>
      <c r="H97" s="6"/>
      <c r="I97" s="5"/>
      <c r="J97" s="6"/>
      <c r="K97" s="5"/>
      <c r="L97" s="5"/>
    </row>
    <row r="98" spans="2:12" ht="12.75">
      <c r="B98" s="39"/>
      <c r="C98" s="5"/>
      <c r="D98" s="5"/>
      <c r="E98" s="5"/>
      <c r="F98" s="4"/>
      <c r="G98" s="5"/>
      <c r="H98" s="6"/>
      <c r="I98" s="5"/>
      <c r="J98" s="6"/>
      <c r="K98" s="5"/>
      <c r="L98" s="5"/>
    </row>
    <row r="99" spans="2:12" ht="12.75">
      <c r="B99" s="39"/>
      <c r="C99" s="5"/>
      <c r="D99" s="5"/>
      <c r="E99" s="5"/>
      <c r="F99" s="4"/>
      <c r="G99" s="5"/>
      <c r="H99" s="6"/>
      <c r="I99" s="5"/>
      <c r="J99" s="6"/>
      <c r="K99" s="5"/>
      <c r="L99" s="5"/>
    </row>
  </sheetData>
  <sheetProtection password="C646" sheet="1"/>
  <mergeCells count="14">
    <mergeCell ref="B81:E81"/>
    <mergeCell ref="F84:H84"/>
    <mergeCell ref="F85:H85"/>
    <mergeCell ref="F86:H86"/>
    <mergeCell ref="K57:L57"/>
    <mergeCell ref="A3:E3"/>
    <mergeCell ref="H7:L7"/>
    <mergeCell ref="K9:L9"/>
    <mergeCell ref="H56:L56"/>
    <mergeCell ref="A93:D93"/>
    <mergeCell ref="F87:I87"/>
    <mergeCell ref="A91:B91"/>
    <mergeCell ref="C91:D91"/>
    <mergeCell ref="A92:D92"/>
  </mergeCells>
  <printOptions horizontalCentered="1"/>
  <pageMargins left="0.7874015748031497" right="0.7874015748031497" top="0.984251968503937" bottom="0.984251968503937" header="0" footer="0.5118110236220472"/>
  <pageSetup horizontalDpi="300" verticalDpi="300" orientation="landscape" paperSize="9" scale="89" r:id="rId1"/>
  <headerFooter alignWithMargins="0">
    <oddFooter>&amp;L&amp;"Aquiline Book,Regular Cursiva"&amp;8&amp;F  &amp;A  &amp;D&amp;R&amp;P</oddFooter>
  </headerFooter>
  <rowBreaks count="1" manualBreakCount="1">
    <brk id="4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M99"/>
  <sheetViews>
    <sheetView showGridLines="0" zoomScale="85" zoomScaleNormal="85" zoomScalePageLayoutView="0" workbookViewId="0" topLeftCell="A1">
      <selection activeCell="A6" sqref="A6"/>
    </sheetView>
  </sheetViews>
  <sheetFormatPr defaultColWidth="11.00390625" defaultRowHeight="12.75"/>
  <cols>
    <col min="1" max="1" width="7.00390625" style="39" customWidth="1"/>
    <col min="2" max="2" width="5.75390625" style="103" customWidth="1"/>
    <col min="3" max="3" width="3.75390625" style="7" customWidth="1"/>
    <col min="4" max="4" width="31.125" style="7" customWidth="1"/>
    <col min="5" max="5" width="2.75390625" style="7" customWidth="1"/>
    <col min="6" max="6" width="12.25390625" style="84" customWidth="1"/>
    <col min="7" max="7" width="9.00390625" style="7" customWidth="1"/>
    <col min="8" max="8" width="12.25390625" style="98" customWidth="1"/>
    <col min="9" max="9" width="13.75390625" style="7" customWidth="1"/>
    <col min="10" max="10" width="13.75390625" style="98" customWidth="1"/>
    <col min="11" max="11" width="15.00390625" style="7" customWidth="1"/>
    <col min="12" max="12" width="10.75390625" style="7" customWidth="1"/>
    <col min="13" max="16384" width="11.375" style="7" customWidth="1"/>
  </cols>
  <sheetData>
    <row r="1" spans="1:12" ht="15">
      <c r="A1" s="1" t="str">
        <f>+Variables!B3</f>
        <v>Colegio:</v>
      </c>
      <c r="B1" s="2"/>
      <c r="C1" s="2"/>
      <c r="D1" s="109" t="str">
        <f>+Variables!C3</f>
        <v>XXX</v>
      </c>
      <c r="E1" s="3"/>
      <c r="F1" s="4"/>
      <c r="G1" s="5"/>
      <c r="H1" s="6"/>
      <c r="I1" s="5"/>
      <c r="J1" s="6"/>
      <c r="K1" s="5"/>
      <c r="L1" s="5"/>
    </row>
    <row r="2" spans="1:12" ht="15">
      <c r="A2" s="1"/>
      <c r="B2" s="3"/>
      <c r="C2" s="3"/>
      <c r="D2" s="3"/>
      <c r="E2" s="3"/>
      <c r="F2" s="4"/>
      <c r="G2" s="5"/>
      <c r="H2" s="6"/>
      <c r="I2" s="5"/>
      <c r="J2" s="6"/>
      <c r="K2" s="5"/>
      <c r="L2" s="5"/>
    </row>
    <row r="3" spans="1:12" ht="12.75">
      <c r="A3" s="484"/>
      <c r="B3" s="484"/>
      <c r="C3" s="484"/>
      <c r="D3" s="484"/>
      <c r="E3" s="484"/>
      <c r="F3" s="4"/>
      <c r="G3" s="5"/>
      <c r="H3" s="6"/>
      <c r="I3" s="5"/>
      <c r="J3" s="6"/>
      <c r="K3" s="5"/>
      <c r="L3" s="5"/>
    </row>
    <row r="4" spans="1:12" ht="12.75">
      <c r="A4" s="8"/>
      <c r="B4" s="8"/>
      <c r="C4" s="8"/>
      <c r="D4" s="8"/>
      <c r="E4" s="8"/>
      <c r="F4" s="4"/>
      <c r="G4" s="5"/>
      <c r="H4" s="6"/>
      <c r="I4" s="5"/>
      <c r="J4" s="6"/>
      <c r="K4" s="5"/>
      <c r="L4" s="5"/>
    </row>
    <row r="5" spans="1:12" ht="12.75">
      <c r="A5" s="8"/>
      <c r="B5" s="8"/>
      <c r="C5" s="8"/>
      <c r="D5" s="8"/>
      <c r="E5" s="8"/>
      <c r="F5" s="4"/>
      <c r="G5" s="5"/>
      <c r="H5" s="6"/>
      <c r="I5" s="5"/>
      <c r="J5" s="6"/>
      <c r="K5" s="5"/>
      <c r="L5" s="5"/>
    </row>
    <row r="6" spans="1:12" ht="21" thickBot="1">
      <c r="A6" s="9" t="s">
        <v>376</v>
      </c>
      <c r="B6" s="10"/>
      <c r="C6" s="10"/>
      <c r="D6" s="10"/>
      <c r="E6" s="11"/>
      <c r="F6" s="12"/>
      <c r="G6" s="10"/>
      <c r="H6" s="13"/>
      <c r="I6" s="10"/>
      <c r="J6" s="13"/>
      <c r="K6" s="10"/>
      <c r="L6" s="10"/>
    </row>
    <row r="7" spans="1:12" ht="18.75" thickTop="1">
      <c r="A7" s="14" t="s">
        <v>126</v>
      </c>
      <c r="B7" s="15"/>
      <c r="C7" s="15"/>
      <c r="D7" s="15"/>
      <c r="E7" s="15"/>
      <c r="F7" s="15"/>
      <c r="G7" s="15"/>
      <c r="H7" s="489" t="s">
        <v>167</v>
      </c>
      <c r="I7" s="489"/>
      <c r="J7" s="489"/>
      <c r="K7" s="489"/>
      <c r="L7" s="489"/>
    </row>
    <row r="8" spans="1:12" ht="12.75" customHeight="1">
      <c r="A8" s="16"/>
      <c r="B8" s="5"/>
      <c r="C8" s="5"/>
      <c r="D8" s="5"/>
      <c r="E8" s="5"/>
      <c r="F8" s="5"/>
      <c r="G8" s="5"/>
      <c r="H8" s="6"/>
      <c r="I8" s="5"/>
      <c r="J8" s="6"/>
      <c r="K8" s="5"/>
      <c r="L8" s="5"/>
    </row>
    <row r="9" spans="1:12" ht="12.75">
      <c r="A9" s="17" t="s">
        <v>1</v>
      </c>
      <c r="B9" s="18" t="s">
        <v>127</v>
      </c>
      <c r="C9" s="17"/>
      <c r="D9" s="17" t="s">
        <v>3</v>
      </c>
      <c r="E9" s="17"/>
      <c r="F9" s="19" t="s">
        <v>128</v>
      </c>
      <c r="G9" s="17" t="s">
        <v>91</v>
      </c>
      <c r="H9" s="20" t="s">
        <v>129</v>
      </c>
      <c r="I9" s="21" t="s">
        <v>130</v>
      </c>
      <c r="J9" s="22"/>
      <c r="K9" s="491" t="s">
        <v>131</v>
      </c>
      <c r="L9" s="492"/>
    </row>
    <row r="10" spans="1:12" ht="12.75" customHeight="1">
      <c r="A10" s="23"/>
      <c r="B10" s="24"/>
      <c r="C10" s="23"/>
      <c r="D10" s="23"/>
      <c r="E10" s="23"/>
      <c r="F10" s="5"/>
      <c r="G10" s="23"/>
      <c r="H10" s="25" t="str">
        <f>H7</f>
        <v>Diciembre</v>
      </c>
      <c r="I10" s="26" t="s">
        <v>132</v>
      </c>
      <c r="J10" s="27" t="s">
        <v>133</v>
      </c>
      <c r="K10" s="28" t="s">
        <v>134</v>
      </c>
      <c r="L10" s="29"/>
    </row>
    <row r="11" spans="1:12" ht="12.75" customHeight="1">
      <c r="A11" s="30"/>
      <c r="B11" s="31"/>
      <c r="C11" s="32"/>
      <c r="D11" s="32"/>
      <c r="E11" s="32"/>
      <c r="F11" s="33"/>
      <c r="G11" s="32"/>
      <c r="H11" s="34">
        <v>12</v>
      </c>
      <c r="I11" s="35" t="str">
        <f>H10</f>
        <v>Diciembre</v>
      </c>
      <c r="J11" s="36" t="s">
        <v>135</v>
      </c>
      <c r="K11" s="37" t="s">
        <v>136</v>
      </c>
      <c r="L11" s="38"/>
    </row>
    <row r="12" spans="1:12" ht="12.75" customHeight="1">
      <c r="A12" s="39">
        <f>+'Presupuesto 2016'!A379</f>
        <v>600</v>
      </c>
      <c r="B12" s="39" t="str">
        <f>+'Presupuesto 2016'!B379</f>
        <v>Compra libros, material y uniformes para la venta</v>
      </c>
      <c r="C12" s="5"/>
      <c r="D12" s="39"/>
      <c r="E12" s="23"/>
      <c r="F12" s="40">
        <f>+'Presupuesto 2016'!F379</f>
        <v>0</v>
      </c>
      <c r="G12" s="41" t="e">
        <f aca="true" t="shared" si="0" ref="G12:G52">F12*100/F$54</f>
        <v>#DIV/0!</v>
      </c>
      <c r="H12" s="42">
        <f>F12/12*H$11</f>
        <v>0</v>
      </c>
      <c r="I12" s="116"/>
      <c r="J12" s="117"/>
      <c r="K12" s="43">
        <f>H12-(I12+J12)</f>
        <v>0</v>
      </c>
      <c r="L12" s="44">
        <f>IF(K12&lt;&gt;0,K12/H12,"")</f>
      </c>
    </row>
    <row r="13" spans="1:12" ht="12.75">
      <c r="A13" s="39">
        <f>+'Presupuesto 2016'!A380</f>
        <v>601</v>
      </c>
      <c r="B13" s="39" t="str">
        <f>+'Presupuesto 2016'!B380</f>
        <v>Compras de productos comedor</v>
      </c>
      <c r="C13" s="5"/>
      <c r="D13" s="39"/>
      <c r="E13" s="5"/>
      <c r="F13" s="40">
        <f>+'Presupuesto 2016'!F380</f>
        <v>0</v>
      </c>
      <c r="G13" s="41" t="e">
        <f t="shared" si="0"/>
        <v>#DIV/0!</v>
      </c>
      <c r="H13" s="42">
        <f>F13/12*H$11</f>
        <v>0</v>
      </c>
      <c r="I13" s="116"/>
      <c r="J13" s="117"/>
      <c r="K13" s="43">
        <f>H13-(I13+J13)</f>
        <v>0</v>
      </c>
      <c r="L13" s="44">
        <f>IF(K13&lt;&gt;0,K13/H13,"")</f>
      </c>
    </row>
    <row r="14" spans="1:12" ht="12.75">
      <c r="A14" s="39">
        <f>+'Presupuesto 2016'!A381</f>
        <v>602</v>
      </c>
      <c r="B14" s="39" t="str">
        <f>+'Presupuesto 2016'!B381</f>
        <v>Compras de aprovisionamientos actividad</v>
      </c>
      <c r="C14" s="5"/>
      <c r="D14" s="39"/>
      <c r="E14" s="5"/>
      <c r="F14" s="40">
        <f>+'Presupuesto 2016'!F381</f>
        <v>0</v>
      </c>
      <c r="G14" s="41" t="e">
        <f t="shared" si="0"/>
        <v>#DIV/0!</v>
      </c>
      <c r="H14" s="42">
        <f aca="true" t="shared" si="1" ref="H14:H52">F14/12*H$11</f>
        <v>0</v>
      </c>
      <c r="I14" s="116"/>
      <c r="J14" s="117"/>
      <c r="K14" s="43">
        <f aca="true" t="shared" si="2" ref="K14:K52">H14-(I14+J14)</f>
        <v>0</v>
      </c>
      <c r="L14" s="44">
        <f aca="true" t="shared" si="3" ref="L14:L50">IF(K14&lt;&gt;0,K14/H14,"")</f>
      </c>
    </row>
    <row r="15" spans="1:12" ht="12.75">
      <c r="A15" s="39">
        <f>+'Presupuesto 2016'!A382</f>
        <v>602</v>
      </c>
      <c r="B15" s="39" t="str">
        <f>+'Presupuesto 2016'!B382</f>
        <v>Compras de aprovisionamientos Infantil 1º Ciclo</v>
      </c>
      <c r="C15" s="5"/>
      <c r="D15" s="39"/>
      <c r="E15" s="5"/>
      <c r="F15" s="40">
        <f>+'Presupuesto 2016'!F382</f>
        <v>0</v>
      </c>
      <c r="G15" s="41" t="e">
        <f t="shared" si="0"/>
        <v>#DIV/0!</v>
      </c>
      <c r="H15" s="42">
        <f t="shared" si="1"/>
        <v>0</v>
      </c>
      <c r="I15" s="116"/>
      <c r="J15" s="117"/>
      <c r="K15" s="43">
        <f t="shared" si="2"/>
        <v>0</v>
      </c>
      <c r="L15" s="44">
        <f t="shared" si="3"/>
      </c>
    </row>
    <row r="16" spans="1:12" ht="12.75">
      <c r="A16" s="39">
        <f>+'Presupuesto 2016'!A383</f>
        <v>602</v>
      </c>
      <c r="B16" s="39" t="str">
        <f>+'Presupuesto 2016'!B383</f>
        <v>Compras de aprovisionamientos Bachillerato y CCFF</v>
      </c>
      <c r="C16" s="5"/>
      <c r="D16" s="39"/>
      <c r="E16" s="5"/>
      <c r="F16" s="40">
        <f>+'Presupuesto 2016'!F383</f>
        <v>0</v>
      </c>
      <c r="G16" s="41" t="e">
        <f t="shared" si="0"/>
        <v>#DIV/0!</v>
      </c>
      <c r="H16" s="42">
        <f>F16/12*H$11</f>
        <v>0</v>
      </c>
      <c r="I16" s="116"/>
      <c r="J16" s="117"/>
      <c r="K16" s="43">
        <f>H16-(I16+J16)</f>
        <v>0</v>
      </c>
      <c r="L16" s="44">
        <f>IF(K16&lt;&gt;0,K16/H16,"")</f>
      </c>
    </row>
    <row r="17" spans="1:12" ht="12.75">
      <c r="A17" s="39">
        <f>+'Presupuesto 2016'!A384</f>
        <v>602</v>
      </c>
      <c r="B17" s="39" t="str">
        <f>+'Presupuesto 2016'!B384</f>
        <v>Compras de aprovisionamientos actividades complementarias</v>
      </c>
      <c r="C17" s="5"/>
      <c r="D17" s="39"/>
      <c r="E17" s="5"/>
      <c r="F17" s="40">
        <f>+'Presupuesto 2016'!F384</f>
        <v>0</v>
      </c>
      <c r="G17" s="41" t="e">
        <f t="shared" si="0"/>
        <v>#DIV/0!</v>
      </c>
      <c r="H17" s="42">
        <f t="shared" si="1"/>
        <v>0</v>
      </c>
      <c r="I17" s="116"/>
      <c r="J17" s="117"/>
      <c r="K17" s="43">
        <f t="shared" si="2"/>
        <v>0</v>
      </c>
      <c r="L17" s="44">
        <f t="shared" si="3"/>
      </c>
    </row>
    <row r="18" spans="1:12" ht="12.75">
      <c r="A18" s="39">
        <f>+'Presupuesto 2016'!A385</f>
        <v>602</v>
      </c>
      <c r="B18" s="39" t="str">
        <f>+'Presupuesto 2016'!B385</f>
        <v>Compras de aprovisionamientos comedor</v>
      </c>
      <c r="C18" s="5"/>
      <c r="D18" s="39"/>
      <c r="E18" s="5"/>
      <c r="F18" s="40">
        <f>+'Presupuesto 2016'!F385</f>
        <v>0</v>
      </c>
      <c r="G18" s="41" t="e">
        <f t="shared" si="0"/>
        <v>#DIV/0!</v>
      </c>
      <c r="H18" s="42">
        <f t="shared" si="1"/>
        <v>0</v>
      </c>
      <c r="I18" s="116"/>
      <c r="J18" s="117"/>
      <c r="K18" s="43">
        <f t="shared" si="2"/>
        <v>0</v>
      </c>
      <c r="L18" s="44">
        <f t="shared" si="3"/>
      </c>
    </row>
    <row r="19" spans="1:12" ht="12.75">
      <c r="A19" s="39">
        <f>+'Presupuesto 2016'!A386</f>
        <v>607</v>
      </c>
      <c r="B19" s="39" t="str">
        <f>+'Presupuesto 2016'!B386</f>
        <v>Servicios realizados por otras empresas (Comedor)</v>
      </c>
      <c r="C19" s="5"/>
      <c r="D19" s="39"/>
      <c r="E19" s="5"/>
      <c r="F19" s="40">
        <f>+'Presupuesto 2016'!F386</f>
        <v>0</v>
      </c>
      <c r="G19" s="41" t="e">
        <f t="shared" si="0"/>
        <v>#DIV/0!</v>
      </c>
      <c r="H19" s="42">
        <f t="shared" si="1"/>
        <v>0</v>
      </c>
      <c r="I19" s="116"/>
      <c r="J19" s="117"/>
      <c r="K19" s="43">
        <f t="shared" si="2"/>
        <v>0</v>
      </c>
      <c r="L19" s="44">
        <f t="shared" si="3"/>
      </c>
    </row>
    <row r="20" spans="1:12" ht="12.75" customHeight="1">
      <c r="A20" s="39">
        <f>+'Presupuesto 2016'!A387</f>
        <v>607</v>
      </c>
      <c r="B20" s="39" t="str">
        <f>+'Presupuesto 2016'!B387</f>
        <v>Servicios realizados por otras empresas (Activ. Complementarias)</v>
      </c>
      <c r="C20" s="5"/>
      <c r="D20" s="39"/>
      <c r="E20" s="5"/>
      <c r="F20" s="40">
        <f>+'Presupuesto 2016'!F387</f>
        <v>0</v>
      </c>
      <c r="G20" s="41" t="e">
        <f t="shared" si="0"/>
        <v>#DIV/0!</v>
      </c>
      <c r="H20" s="42">
        <f t="shared" si="1"/>
        <v>0</v>
      </c>
      <c r="I20" s="116"/>
      <c r="J20" s="117"/>
      <c r="K20" s="43">
        <f t="shared" si="2"/>
        <v>0</v>
      </c>
      <c r="L20" s="44">
        <f t="shared" si="3"/>
      </c>
    </row>
    <row r="21" spans="1:12" ht="12.75" customHeight="1">
      <c r="A21" s="39">
        <f>+'Presupuesto 2016'!A388</f>
        <v>607</v>
      </c>
      <c r="B21" s="39" t="str">
        <f>+'Presupuesto 2016'!B388</f>
        <v>Servicios realizados por otras empresas </v>
      </c>
      <c r="C21" s="5"/>
      <c r="D21" s="39"/>
      <c r="E21" s="5"/>
      <c r="F21" s="40">
        <f>+'Presupuesto 2016'!F388</f>
        <v>0</v>
      </c>
      <c r="G21" s="41" t="e">
        <f t="shared" si="0"/>
        <v>#DIV/0!</v>
      </c>
      <c r="H21" s="42">
        <f t="shared" si="1"/>
        <v>0</v>
      </c>
      <c r="I21" s="116"/>
      <c r="J21" s="117"/>
      <c r="K21" s="43">
        <f t="shared" si="2"/>
        <v>0</v>
      </c>
      <c r="L21" s="44">
        <f t="shared" si="3"/>
      </c>
    </row>
    <row r="22" spans="1:12" ht="12.75" customHeight="1">
      <c r="A22" s="39">
        <f>+'Presupuesto 2016'!A389</f>
        <v>621</v>
      </c>
      <c r="B22" s="39" t="str">
        <f>+'Presupuesto 2016'!B389</f>
        <v>Arrendamientos y cánones</v>
      </c>
      <c r="C22" s="5"/>
      <c r="D22" s="39"/>
      <c r="E22" s="5"/>
      <c r="F22" s="40">
        <f>+'Presupuesto 2016'!F389</f>
        <v>0</v>
      </c>
      <c r="G22" s="41" t="e">
        <f t="shared" si="0"/>
        <v>#DIV/0!</v>
      </c>
      <c r="H22" s="42">
        <f t="shared" si="1"/>
        <v>0</v>
      </c>
      <c r="I22" s="116"/>
      <c r="J22" s="117"/>
      <c r="K22" s="43">
        <f t="shared" si="2"/>
        <v>0</v>
      </c>
      <c r="L22" s="44">
        <f t="shared" si="3"/>
      </c>
    </row>
    <row r="23" spans="1:12" ht="12.75" customHeight="1">
      <c r="A23" s="39">
        <f>+'Presupuesto 2016'!A390</f>
        <v>621</v>
      </c>
      <c r="B23" s="39" t="str">
        <f>+'Presupuesto 2016'!B390</f>
        <v>Renting tablets</v>
      </c>
      <c r="C23" s="5"/>
      <c r="D23" s="39"/>
      <c r="E23" s="5"/>
      <c r="F23" s="40">
        <f>+'Presupuesto 2016'!F390</f>
        <v>0</v>
      </c>
      <c r="G23" s="41" t="e">
        <f t="shared" si="0"/>
        <v>#DIV/0!</v>
      </c>
      <c r="H23" s="42">
        <f>F23/12*H$11</f>
        <v>0</v>
      </c>
      <c r="I23" s="116"/>
      <c r="J23" s="117"/>
      <c r="K23" s="43">
        <f>H23-(I23+J23)</f>
        <v>0</v>
      </c>
      <c r="L23" s="44">
        <f>IF(K23&lt;&gt;0,K23/H23,"")</f>
      </c>
    </row>
    <row r="24" spans="1:12" ht="12.75">
      <c r="A24" s="39">
        <f>+'Presupuesto 2016'!A391</f>
        <v>622</v>
      </c>
      <c r="B24" s="39" t="str">
        <f>+'Presupuesto 2016'!B391</f>
        <v>Reparación y conservación del inmovil.material</v>
      </c>
      <c r="C24" s="5"/>
      <c r="D24" s="39"/>
      <c r="E24" s="5"/>
      <c r="F24" s="40">
        <f>+'Presupuesto 2016'!F391</f>
        <v>0</v>
      </c>
      <c r="G24" s="41" t="e">
        <f t="shared" si="0"/>
        <v>#DIV/0!</v>
      </c>
      <c r="H24" s="42">
        <f t="shared" si="1"/>
        <v>0</v>
      </c>
      <c r="I24" s="116"/>
      <c r="J24" s="117"/>
      <c r="K24" s="43">
        <f t="shared" si="2"/>
        <v>0</v>
      </c>
      <c r="L24" s="44">
        <f t="shared" si="3"/>
      </c>
    </row>
    <row r="25" spans="1:12" ht="12.75">
      <c r="A25" s="39">
        <f>+'Presupuesto 2016'!A392</f>
        <v>623</v>
      </c>
      <c r="B25" s="39" t="str">
        <f>+'Presupuesto 2016'!B392</f>
        <v>Servicios profesionales</v>
      </c>
      <c r="C25" s="5"/>
      <c r="D25" s="39"/>
      <c r="E25" s="5"/>
      <c r="F25" s="40">
        <f>+'Presupuesto 2016'!F392</f>
        <v>0</v>
      </c>
      <c r="G25" s="41" t="e">
        <f t="shared" si="0"/>
        <v>#DIV/0!</v>
      </c>
      <c r="H25" s="42">
        <f t="shared" si="1"/>
        <v>0</v>
      </c>
      <c r="I25" s="116"/>
      <c r="J25" s="117"/>
      <c r="K25" s="43">
        <f t="shared" si="2"/>
        <v>0</v>
      </c>
      <c r="L25" s="44">
        <f t="shared" si="3"/>
      </c>
    </row>
    <row r="26" spans="1:12" ht="12.75">
      <c r="A26" s="39">
        <f>+'Presupuesto 2016'!A393</f>
        <v>623</v>
      </c>
      <c r="B26" s="39" t="str">
        <f>+'Presupuesto 2016'!B393</f>
        <v>Servicio de Gabinete Psicopedagógico</v>
      </c>
      <c r="C26" s="5"/>
      <c r="D26" s="39"/>
      <c r="E26" s="5"/>
      <c r="F26" s="40">
        <f>+'Presupuesto 2016'!F393</f>
        <v>0</v>
      </c>
      <c r="G26" s="41" t="e">
        <f t="shared" si="0"/>
        <v>#DIV/0!</v>
      </c>
      <c r="H26" s="42">
        <f t="shared" si="1"/>
        <v>0</v>
      </c>
      <c r="I26" s="116"/>
      <c r="J26" s="117"/>
      <c r="K26" s="43">
        <f t="shared" si="2"/>
        <v>0</v>
      </c>
      <c r="L26" s="44">
        <f t="shared" si="3"/>
      </c>
    </row>
    <row r="27" spans="1:12" ht="12.75">
      <c r="A27" s="39">
        <f>+'Presupuesto 2016'!A394</f>
        <v>625</v>
      </c>
      <c r="B27" s="39" t="str">
        <f>+'Presupuesto 2016'!B394</f>
        <v>Primas de seguros</v>
      </c>
      <c r="C27" s="5"/>
      <c r="D27" s="39"/>
      <c r="E27" s="5"/>
      <c r="F27" s="40">
        <f>+'Presupuesto 2016'!F394</f>
        <v>0</v>
      </c>
      <c r="G27" s="41" t="e">
        <f t="shared" si="0"/>
        <v>#DIV/0!</v>
      </c>
      <c r="H27" s="42">
        <f t="shared" si="1"/>
        <v>0</v>
      </c>
      <c r="I27" s="116"/>
      <c r="J27" s="117"/>
      <c r="K27" s="43">
        <f t="shared" si="2"/>
        <v>0</v>
      </c>
      <c r="L27" s="44">
        <f t="shared" si="3"/>
      </c>
    </row>
    <row r="28" spans="1:12" ht="12.75">
      <c r="A28" s="39">
        <f>+'Presupuesto 2016'!A395</f>
        <v>625</v>
      </c>
      <c r="B28" s="39" t="str">
        <f>+'Presupuesto 2016'!B395</f>
        <v>Seguro escolar</v>
      </c>
      <c r="C28" s="5"/>
      <c r="D28" s="39"/>
      <c r="E28" s="5"/>
      <c r="F28" s="40">
        <f>+'Presupuesto 2016'!F395</f>
        <v>0</v>
      </c>
      <c r="G28" s="41" t="e">
        <f t="shared" si="0"/>
        <v>#DIV/0!</v>
      </c>
      <c r="H28" s="42">
        <f t="shared" si="1"/>
        <v>0</v>
      </c>
      <c r="I28" s="116"/>
      <c r="J28" s="117"/>
      <c r="K28" s="43">
        <f t="shared" si="2"/>
        <v>0</v>
      </c>
      <c r="L28" s="44">
        <f t="shared" si="3"/>
      </c>
    </row>
    <row r="29" spans="1:12" ht="12.75">
      <c r="A29" s="39">
        <f>+'Presupuesto 2016'!A396</f>
        <v>626</v>
      </c>
      <c r="B29" s="39" t="str">
        <f>+'Presupuesto 2016'!B396</f>
        <v>Servicios bancarios y similares</v>
      </c>
      <c r="C29" s="5"/>
      <c r="D29" s="39"/>
      <c r="E29" s="5"/>
      <c r="F29" s="40">
        <f>+'Presupuesto 2016'!F396</f>
        <v>0</v>
      </c>
      <c r="G29" s="41" t="e">
        <f t="shared" si="0"/>
        <v>#DIV/0!</v>
      </c>
      <c r="H29" s="42">
        <f t="shared" si="1"/>
        <v>0</v>
      </c>
      <c r="I29" s="116"/>
      <c r="J29" s="117"/>
      <c r="K29" s="43">
        <f t="shared" si="2"/>
        <v>0</v>
      </c>
      <c r="L29" s="44">
        <f t="shared" si="3"/>
      </c>
    </row>
    <row r="30" spans="1:13" ht="12.75">
      <c r="A30" s="39">
        <f>+'Presupuesto 2016'!A397</f>
        <v>627</v>
      </c>
      <c r="B30" s="39" t="str">
        <f>+'Presupuesto 2016'!B397</f>
        <v>Publicidad, propaganda y Relaciones públicas</v>
      </c>
      <c r="C30" s="5"/>
      <c r="D30" s="39"/>
      <c r="E30" s="5"/>
      <c r="F30" s="40">
        <f>+'Presupuesto 2016'!F397</f>
        <v>0</v>
      </c>
      <c r="G30" s="41" t="e">
        <f t="shared" si="0"/>
        <v>#DIV/0!</v>
      </c>
      <c r="H30" s="42">
        <f t="shared" si="1"/>
        <v>0</v>
      </c>
      <c r="I30" s="116"/>
      <c r="J30" s="117"/>
      <c r="K30" s="43">
        <f t="shared" si="2"/>
        <v>0</v>
      </c>
      <c r="L30" s="44">
        <f t="shared" si="3"/>
      </c>
      <c r="M30" s="112"/>
    </row>
    <row r="31" spans="1:12" ht="12.75">
      <c r="A31" s="39">
        <f>+'Presupuesto 2016'!A398</f>
        <v>628</v>
      </c>
      <c r="B31" s="39" t="str">
        <f>+'Presupuesto 2016'!B398</f>
        <v>Suministros</v>
      </c>
      <c r="C31" s="5"/>
      <c r="D31" s="39"/>
      <c r="E31" s="5"/>
      <c r="F31" s="40">
        <f>+'Presupuesto 2016'!F398</f>
        <v>0</v>
      </c>
      <c r="G31" s="41" t="e">
        <f t="shared" si="0"/>
        <v>#DIV/0!</v>
      </c>
      <c r="H31" s="42">
        <f t="shared" si="1"/>
        <v>0</v>
      </c>
      <c r="I31" s="116"/>
      <c r="J31" s="117"/>
      <c r="K31" s="43">
        <f t="shared" si="2"/>
        <v>0</v>
      </c>
      <c r="L31" s="44">
        <f t="shared" si="3"/>
      </c>
    </row>
    <row r="32" spans="1:12" ht="12.75">
      <c r="A32" s="39">
        <f>+'Presupuesto 2016'!A399</f>
        <v>629</v>
      </c>
      <c r="B32" s="39" t="str">
        <f>+'Presupuesto 2016'!B399</f>
        <v>Otros servicios diversos</v>
      </c>
      <c r="C32" s="5"/>
      <c r="D32" s="39"/>
      <c r="E32" s="5"/>
      <c r="F32" s="40">
        <f>+'Presupuesto 2016'!F399</f>
        <v>0</v>
      </c>
      <c r="G32" s="41" t="e">
        <f t="shared" si="0"/>
        <v>#DIV/0!</v>
      </c>
      <c r="H32" s="42">
        <f t="shared" si="1"/>
        <v>0</v>
      </c>
      <c r="I32" s="116"/>
      <c r="J32" s="117"/>
      <c r="K32" s="43">
        <f t="shared" si="2"/>
        <v>0</v>
      </c>
      <c r="L32" s="44">
        <f t="shared" si="3"/>
      </c>
    </row>
    <row r="33" spans="1:12" ht="12.75">
      <c r="A33" s="39">
        <f>+'Presupuesto 2016'!A400</f>
        <v>631</v>
      </c>
      <c r="B33" s="39" t="str">
        <f>+'Presupuesto 2016'!B400</f>
        <v>Otros tributos</v>
      </c>
      <c r="C33" s="5"/>
      <c r="D33" s="39"/>
      <c r="E33" s="5"/>
      <c r="F33" s="40">
        <f>+'Presupuesto 2016'!F400</f>
        <v>0</v>
      </c>
      <c r="G33" s="41" t="e">
        <f t="shared" si="0"/>
        <v>#DIV/0!</v>
      </c>
      <c r="H33" s="42">
        <f t="shared" si="1"/>
        <v>0</v>
      </c>
      <c r="I33" s="116"/>
      <c r="J33" s="117"/>
      <c r="K33" s="43">
        <f t="shared" si="2"/>
        <v>0</v>
      </c>
      <c r="L33" s="44">
        <f t="shared" si="3"/>
      </c>
    </row>
    <row r="34" spans="1:12" ht="12.75">
      <c r="A34" s="39">
        <f>+'Presupuesto 2016'!A401</f>
        <v>640</v>
      </c>
      <c r="B34" s="39" t="str">
        <f>+'Presupuesto 2016'!B401</f>
        <v>Personal docente Infantil 1º Ciclo</v>
      </c>
      <c r="C34" s="5"/>
      <c r="D34" s="39"/>
      <c r="E34" s="5"/>
      <c r="F34" s="40">
        <f>+'Presupuesto 2016'!F401</f>
        <v>0</v>
      </c>
      <c r="G34" s="41" t="e">
        <f t="shared" si="0"/>
        <v>#DIV/0!</v>
      </c>
      <c r="H34" s="42">
        <f t="shared" si="1"/>
        <v>0</v>
      </c>
      <c r="I34" s="116"/>
      <c r="J34" s="117"/>
      <c r="K34" s="43">
        <f t="shared" si="2"/>
        <v>0</v>
      </c>
      <c r="L34" s="44">
        <f t="shared" si="3"/>
      </c>
    </row>
    <row r="35" spans="1:12" ht="12.75">
      <c r="A35" s="39">
        <f>+'Presupuesto 2016'!A402</f>
        <v>640</v>
      </c>
      <c r="B35" s="39" t="str">
        <f>+'Presupuesto 2016'!B402</f>
        <v>Personal docente Bachillerato y CCFF</v>
      </c>
      <c r="C35" s="5"/>
      <c r="D35" s="39"/>
      <c r="E35" s="5"/>
      <c r="F35" s="40">
        <f>+'Presupuesto 2016'!F402</f>
        <v>0</v>
      </c>
      <c r="G35" s="41" t="e">
        <f t="shared" si="0"/>
        <v>#DIV/0!</v>
      </c>
      <c r="H35" s="42">
        <f t="shared" si="1"/>
        <v>0</v>
      </c>
      <c r="I35" s="116"/>
      <c r="J35" s="117"/>
      <c r="K35" s="43">
        <f t="shared" si="2"/>
        <v>0</v>
      </c>
      <c r="L35" s="44">
        <f t="shared" si="3"/>
      </c>
    </row>
    <row r="36" spans="1:12" ht="12.75">
      <c r="A36" s="39">
        <f>+'Presupuesto 2016'!A403</f>
        <v>640</v>
      </c>
      <c r="B36" s="39" t="str">
        <f>+'Presupuesto 2016'!B403</f>
        <v>Personal docente Actividades Extraescolaes</v>
      </c>
      <c r="C36" s="5"/>
      <c r="D36" s="39"/>
      <c r="E36" s="5"/>
      <c r="F36" s="40">
        <f>+'Presupuesto 2016'!F403</f>
        <v>0</v>
      </c>
      <c r="G36" s="41" t="e">
        <f t="shared" si="0"/>
        <v>#DIV/0!</v>
      </c>
      <c r="H36" s="42">
        <f t="shared" si="1"/>
        <v>0</v>
      </c>
      <c r="I36" s="116"/>
      <c r="J36" s="117"/>
      <c r="K36" s="43">
        <f t="shared" si="2"/>
        <v>0</v>
      </c>
      <c r="L36" s="44">
        <f t="shared" si="3"/>
      </c>
    </row>
    <row r="37" spans="1:12" ht="12.75">
      <c r="A37" s="39">
        <f>+'Presupuesto 2016'!A404</f>
        <v>640</v>
      </c>
      <c r="B37" s="39" t="str">
        <f>+'Presupuesto 2016'!B404</f>
        <v>Personal de administración</v>
      </c>
      <c r="C37" s="5"/>
      <c r="D37" s="39"/>
      <c r="E37" s="5"/>
      <c r="F37" s="40">
        <f>+'Presupuesto 2016'!F404</f>
        <v>0</v>
      </c>
      <c r="G37" s="41" t="e">
        <f t="shared" si="0"/>
        <v>#DIV/0!</v>
      </c>
      <c r="H37" s="42">
        <f t="shared" si="1"/>
        <v>0</v>
      </c>
      <c r="I37" s="116"/>
      <c r="J37" s="117"/>
      <c r="K37" s="43">
        <f t="shared" si="2"/>
        <v>0</v>
      </c>
      <c r="L37" s="44">
        <f t="shared" si="3"/>
      </c>
    </row>
    <row r="38" spans="1:12" ht="12.75">
      <c r="A38" s="39">
        <f>+'Presupuesto 2016'!A405</f>
        <v>640</v>
      </c>
      <c r="B38" s="39" t="str">
        <f>+'Presupuesto 2016'!B405</f>
        <v>Personal de servicios y complementarias</v>
      </c>
      <c r="C38" s="5"/>
      <c r="D38" s="39"/>
      <c r="E38" s="5"/>
      <c r="F38" s="40">
        <f>+'Presupuesto 2016'!F405</f>
        <v>0</v>
      </c>
      <c r="G38" s="41" t="e">
        <f t="shared" si="0"/>
        <v>#DIV/0!</v>
      </c>
      <c r="H38" s="42">
        <f t="shared" si="1"/>
        <v>0</v>
      </c>
      <c r="I38" s="116"/>
      <c r="J38" s="117"/>
      <c r="K38" s="43">
        <f t="shared" si="2"/>
        <v>0</v>
      </c>
      <c r="L38" s="44">
        <f t="shared" si="3"/>
      </c>
    </row>
    <row r="39" spans="1:12" ht="12.75">
      <c r="A39" s="39">
        <f>+'Presupuesto 2016'!A406</f>
        <v>640</v>
      </c>
      <c r="B39" s="39" t="str">
        <f>+'Presupuesto 2016'!B406</f>
        <v>Personal de sustituciones</v>
      </c>
      <c r="C39" s="5"/>
      <c r="D39" s="39"/>
      <c r="E39" s="5"/>
      <c r="F39" s="40">
        <f>+'Presupuesto 2016'!F406</f>
        <v>0</v>
      </c>
      <c r="G39" s="41" t="e">
        <f t="shared" si="0"/>
        <v>#DIV/0!</v>
      </c>
      <c r="H39" s="42">
        <f t="shared" si="1"/>
        <v>0</v>
      </c>
      <c r="I39" s="116"/>
      <c r="J39" s="117"/>
      <c r="K39" s="43">
        <f t="shared" si="2"/>
        <v>0</v>
      </c>
      <c r="L39" s="44">
        <f t="shared" si="3"/>
      </c>
    </row>
    <row r="40" spans="1:12" ht="12.75">
      <c r="A40" s="39">
        <f>+'Presupuesto 2016'!A407</f>
        <v>640</v>
      </c>
      <c r="B40" s="39" t="str">
        <f>+'Presupuesto 2016'!B407</f>
        <v>Dietas y gastos desplazamiento</v>
      </c>
      <c r="C40" s="5"/>
      <c r="D40" s="39"/>
      <c r="E40" s="5"/>
      <c r="F40" s="40">
        <f>+'Presupuesto 2016'!F407</f>
        <v>0</v>
      </c>
      <c r="G40" s="41" t="e">
        <f t="shared" si="0"/>
        <v>#DIV/0!</v>
      </c>
      <c r="H40" s="42">
        <f t="shared" si="1"/>
        <v>0</v>
      </c>
      <c r="I40" s="116"/>
      <c r="J40" s="117"/>
      <c r="K40" s="43">
        <f t="shared" si="2"/>
        <v>0</v>
      </c>
      <c r="L40" s="44">
        <f t="shared" si="3"/>
      </c>
    </row>
    <row r="41" spans="1:12" ht="12.75">
      <c r="A41" s="39">
        <v>641</v>
      </c>
      <c r="B41" s="39" t="str">
        <f>'Presupuesto 2016'!B408</f>
        <v>Indemnizaciones por despido</v>
      </c>
      <c r="C41" s="5"/>
      <c r="D41" s="39"/>
      <c r="E41" s="5"/>
      <c r="F41" s="40">
        <f>'Presupuesto 2016'!F408</f>
        <v>0</v>
      </c>
      <c r="G41" s="41" t="e">
        <f t="shared" si="0"/>
        <v>#DIV/0!</v>
      </c>
      <c r="H41" s="42">
        <f t="shared" si="1"/>
        <v>0</v>
      </c>
      <c r="I41" s="116"/>
      <c r="J41" s="117"/>
      <c r="K41" s="43">
        <f t="shared" si="2"/>
        <v>0</v>
      </c>
      <c r="L41" s="44"/>
    </row>
    <row r="42" spans="1:12" ht="12.75">
      <c r="A42" s="39">
        <f>+'Presupuesto 2016'!A409</f>
        <v>642</v>
      </c>
      <c r="B42" s="39" t="str">
        <f>+'Presupuesto 2016'!B409</f>
        <v>S.S. Personal docente Enseñanza</v>
      </c>
      <c r="C42" s="5"/>
      <c r="D42" s="39"/>
      <c r="E42" s="5"/>
      <c r="F42" s="40">
        <f>+'Presupuesto 2016'!F409</f>
        <v>0</v>
      </c>
      <c r="G42" s="41" t="e">
        <f t="shared" si="0"/>
        <v>#DIV/0!</v>
      </c>
      <c r="H42" s="42">
        <f t="shared" si="1"/>
        <v>0</v>
      </c>
      <c r="I42" s="116"/>
      <c r="J42" s="117"/>
      <c r="K42" s="43">
        <f t="shared" si="2"/>
        <v>0</v>
      </c>
      <c r="L42" s="44">
        <f t="shared" si="3"/>
      </c>
    </row>
    <row r="43" spans="1:12" ht="12.75">
      <c r="A43" s="39">
        <f>+'Presupuesto 2016'!A410</f>
        <v>642</v>
      </c>
      <c r="B43" s="39" t="str">
        <f>+'Presupuesto 2016'!B410</f>
        <v>S.S. Personal admón y servicios</v>
      </c>
      <c r="C43" s="5"/>
      <c r="D43" s="39"/>
      <c r="E43" s="5"/>
      <c r="F43" s="40">
        <f>+'Presupuesto 2016'!F410</f>
        <v>0</v>
      </c>
      <c r="G43" s="41" t="e">
        <f t="shared" si="0"/>
        <v>#DIV/0!</v>
      </c>
      <c r="H43" s="42">
        <f t="shared" si="1"/>
        <v>0</v>
      </c>
      <c r="I43" s="116"/>
      <c r="J43" s="117"/>
      <c r="K43" s="43">
        <f t="shared" si="2"/>
        <v>0</v>
      </c>
      <c r="L43" s="44">
        <f t="shared" si="3"/>
      </c>
    </row>
    <row r="44" spans="1:12" ht="12.75">
      <c r="A44" s="39">
        <f>+'Presupuesto 2016'!A411</f>
        <v>649</v>
      </c>
      <c r="B44" s="39" t="str">
        <f>+'Presupuesto 2016'!B411</f>
        <v>Otros gastos sociales</v>
      </c>
      <c r="C44" s="5"/>
      <c r="D44" s="39"/>
      <c r="E44" s="5"/>
      <c r="F44" s="40">
        <f>+'Presupuesto 2016'!F411</f>
        <v>0</v>
      </c>
      <c r="G44" s="41" t="e">
        <f t="shared" si="0"/>
        <v>#DIV/0!</v>
      </c>
      <c r="H44" s="42">
        <f t="shared" si="1"/>
        <v>0</v>
      </c>
      <c r="I44" s="116"/>
      <c r="J44" s="117"/>
      <c r="K44" s="43">
        <f t="shared" si="2"/>
        <v>0</v>
      </c>
      <c r="L44" s="44">
        <f t="shared" si="3"/>
      </c>
    </row>
    <row r="45" spans="1:12" ht="12.75">
      <c r="A45" s="39">
        <f>+'Presupuesto 2016'!A412</f>
        <v>662</v>
      </c>
      <c r="B45" s="39" t="str">
        <f>+'Presupuesto 2016'!B412</f>
        <v>Intereses de deudas</v>
      </c>
      <c r="C45" s="5"/>
      <c r="D45" s="39"/>
      <c r="E45" s="5"/>
      <c r="F45" s="40">
        <f>+'Presupuesto 2016'!F412</f>
        <v>0</v>
      </c>
      <c r="G45" s="41" t="e">
        <f t="shared" si="0"/>
        <v>#DIV/0!</v>
      </c>
      <c r="H45" s="42">
        <f t="shared" si="1"/>
        <v>0</v>
      </c>
      <c r="I45" s="116"/>
      <c r="J45" s="117"/>
      <c r="K45" s="43">
        <f t="shared" si="2"/>
        <v>0</v>
      </c>
      <c r="L45" s="44">
        <f t="shared" si="3"/>
      </c>
    </row>
    <row r="46" spans="1:12" ht="12.75">
      <c r="A46" s="39">
        <f>+'Presupuesto 2016'!A413</f>
        <v>669</v>
      </c>
      <c r="B46" s="39" t="str">
        <f>+'Presupuesto 2016'!B413</f>
        <v>Otros gastos financieros</v>
      </c>
      <c r="C46" s="5"/>
      <c r="D46" s="39"/>
      <c r="E46" s="5"/>
      <c r="F46" s="40">
        <f>+'Presupuesto 2016'!F413</f>
        <v>0</v>
      </c>
      <c r="G46" s="41" t="e">
        <f t="shared" si="0"/>
        <v>#DIV/0!</v>
      </c>
      <c r="H46" s="42">
        <f t="shared" si="1"/>
        <v>0</v>
      </c>
      <c r="I46" s="116"/>
      <c r="J46" s="117"/>
      <c r="K46" s="43">
        <f t="shared" si="2"/>
        <v>0</v>
      </c>
      <c r="L46" s="44">
        <f t="shared" si="3"/>
      </c>
    </row>
    <row r="47" spans="1:12" ht="12.75">
      <c r="A47" s="39">
        <f>+'Presupuesto 2016'!A414</f>
        <v>671</v>
      </c>
      <c r="B47" s="39" t="str">
        <f>'Presupuesto 2016'!B414</f>
        <v>Perdidas procedentes del inmovilizado material</v>
      </c>
      <c r="C47" s="5"/>
      <c r="D47" s="39"/>
      <c r="E47" s="5"/>
      <c r="F47" s="40">
        <f>+'Presupuesto 2016'!F414</f>
        <v>0</v>
      </c>
      <c r="G47" s="41" t="e">
        <f t="shared" si="0"/>
        <v>#DIV/0!</v>
      </c>
      <c r="H47" s="42">
        <f t="shared" si="1"/>
        <v>0</v>
      </c>
      <c r="I47" s="116"/>
      <c r="J47" s="117"/>
      <c r="K47" s="43">
        <f t="shared" si="2"/>
        <v>0</v>
      </c>
      <c r="L47" s="44">
        <f t="shared" si="3"/>
      </c>
    </row>
    <row r="48" spans="1:12" ht="12.75">
      <c r="A48" s="39">
        <f>+'Presupuesto 2016'!A415</f>
        <v>678</v>
      </c>
      <c r="B48" s="39" t="str">
        <f>'Presupuesto 2016'!B415</f>
        <v>Gastos extraordinarios</v>
      </c>
      <c r="C48" s="5"/>
      <c r="D48" s="39"/>
      <c r="E48" s="5"/>
      <c r="F48" s="40">
        <f>+'Presupuesto 2016'!F415</f>
        <v>0</v>
      </c>
      <c r="G48" s="41" t="e">
        <f t="shared" si="0"/>
        <v>#DIV/0!</v>
      </c>
      <c r="H48" s="42">
        <f t="shared" si="1"/>
        <v>0</v>
      </c>
      <c r="I48" s="116"/>
      <c r="J48" s="117"/>
      <c r="K48" s="43">
        <f t="shared" si="2"/>
        <v>0</v>
      </c>
      <c r="L48" s="44">
        <f t="shared" si="3"/>
      </c>
    </row>
    <row r="49" spans="1:12" ht="12.75">
      <c r="A49" s="39">
        <f>+'Presupuesto 2016'!A416</f>
        <v>68</v>
      </c>
      <c r="B49" s="39" t="str">
        <f>'Presupuesto 2016'!B416</f>
        <v>Dotación para amortiza.del inmovilizado material</v>
      </c>
      <c r="C49" s="5"/>
      <c r="D49" s="39"/>
      <c r="E49" s="5"/>
      <c r="F49" s="40">
        <f>+'Presupuesto 2016'!F416</f>
        <v>0</v>
      </c>
      <c r="G49" s="41" t="e">
        <f t="shared" si="0"/>
        <v>#DIV/0!</v>
      </c>
      <c r="H49" s="42">
        <f t="shared" si="1"/>
        <v>0</v>
      </c>
      <c r="I49" s="116"/>
      <c r="J49" s="117"/>
      <c r="K49" s="43">
        <f t="shared" si="2"/>
        <v>0</v>
      </c>
      <c r="L49" s="44">
        <f t="shared" si="3"/>
      </c>
    </row>
    <row r="50" spans="1:12" ht="12.75">
      <c r="A50" s="39">
        <f>+'Presupuesto 2016'!A417</f>
        <v>694</v>
      </c>
      <c r="B50" s="39" t="str">
        <f>+'Presupuesto 2016'!B417</f>
        <v>Dotación provisión insolvencias tráfico</v>
      </c>
      <c r="C50" s="5"/>
      <c r="D50" s="39"/>
      <c r="E50" s="5"/>
      <c r="F50" s="40">
        <f>+'Presupuesto 2016'!F417</f>
        <v>0</v>
      </c>
      <c r="G50" s="41" t="e">
        <f t="shared" si="0"/>
        <v>#DIV/0!</v>
      </c>
      <c r="H50" s="42">
        <f t="shared" si="1"/>
        <v>0</v>
      </c>
      <c r="I50" s="116"/>
      <c r="J50" s="117"/>
      <c r="K50" s="43">
        <f t="shared" si="2"/>
        <v>0</v>
      </c>
      <c r="L50" s="44">
        <f t="shared" si="3"/>
      </c>
    </row>
    <row r="51" spans="1:12" ht="12.75">
      <c r="A51" s="39">
        <f>'Presupuesto 2016'!A364</f>
        <v>520</v>
      </c>
      <c r="B51" s="39" t="str">
        <f>'Presupuesto 2016'!B364</f>
        <v>Devolución capital de préstamos</v>
      </c>
      <c r="C51" s="5"/>
      <c r="D51" s="39"/>
      <c r="E51" s="5"/>
      <c r="F51" s="40">
        <f>'Presupuesto 2016'!F364</f>
        <v>0</v>
      </c>
      <c r="G51" s="41" t="e">
        <f t="shared" si="0"/>
        <v>#DIV/0!</v>
      </c>
      <c r="H51" s="42">
        <f t="shared" si="1"/>
        <v>0</v>
      </c>
      <c r="I51" s="116"/>
      <c r="J51" s="117"/>
      <c r="K51" s="43">
        <f t="shared" si="2"/>
        <v>0</v>
      </c>
      <c r="L51" s="44"/>
    </row>
    <row r="52" spans="1:12" ht="12.75">
      <c r="A52" s="39" t="str">
        <f>'Presupuesto 2016'!A365</f>
        <v>20-21</v>
      </c>
      <c r="B52" s="39" t="str">
        <f>'Presupuesto 2016'!B365</f>
        <v>Adquisición de inmovilizado</v>
      </c>
      <c r="C52" s="5"/>
      <c r="D52" s="5"/>
      <c r="E52" s="5"/>
      <c r="F52" s="40">
        <f>'Presupuesto 2016'!F365</f>
        <v>0</v>
      </c>
      <c r="G52" s="41" t="e">
        <f t="shared" si="0"/>
        <v>#DIV/0!</v>
      </c>
      <c r="H52" s="42">
        <f t="shared" si="1"/>
        <v>0</v>
      </c>
      <c r="I52" s="116"/>
      <c r="J52" s="117"/>
      <c r="K52" s="43">
        <f t="shared" si="2"/>
        <v>0</v>
      </c>
      <c r="L52" s="44"/>
    </row>
    <row r="53" spans="2:12" ht="12.75">
      <c r="B53" s="39"/>
      <c r="C53" s="5"/>
      <c r="D53" s="5"/>
      <c r="E53" s="5"/>
      <c r="F53" s="40"/>
      <c r="G53" s="41"/>
      <c r="H53" s="115"/>
      <c r="I53" s="116"/>
      <c r="J53" s="117"/>
      <c r="K53" s="43"/>
      <c r="L53" s="44"/>
    </row>
    <row r="54" spans="2:12" ht="15">
      <c r="B54" s="39"/>
      <c r="C54" s="45" t="s">
        <v>137</v>
      </c>
      <c r="D54" s="46"/>
      <c r="E54" s="47"/>
      <c r="F54" s="48">
        <f aca="true" t="shared" si="4" ref="F54:K54">SUM(F12:F52)</f>
        <v>0</v>
      </c>
      <c r="G54" s="48" t="e">
        <f t="shared" si="4"/>
        <v>#DIV/0!</v>
      </c>
      <c r="H54" s="48">
        <f t="shared" si="4"/>
        <v>0</v>
      </c>
      <c r="I54" s="48">
        <f t="shared" si="4"/>
        <v>0</v>
      </c>
      <c r="J54" s="48">
        <f t="shared" si="4"/>
        <v>0</v>
      </c>
      <c r="K54" s="48">
        <f t="shared" si="4"/>
        <v>0</v>
      </c>
      <c r="L54" s="108">
        <f>IF(K54&lt;&gt;0,K54/H54,"")</f>
      </c>
    </row>
    <row r="55" spans="2:13" ht="12.75">
      <c r="B55" s="39"/>
      <c r="C55" s="5"/>
      <c r="D55" s="5"/>
      <c r="E55" s="5"/>
      <c r="F55" s="53"/>
      <c r="G55" s="54"/>
      <c r="H55" s="55"/>
      <c r="I55" s="56"/>
      <c r="J55" s="55"/>
      <c r="K55" s="54">
        <f>IF(K54=SUM(K12:K52),"","¡FALSO!")</f>
      </c>
      <c r="L55" s="57"/>
      <c r="M55" s="58"/>
    </row>
    <row r="56" spans="1:13" ht="18">
      <c r="A56" s="59" t="s">
        <v>138</v>
      </c>
      <c r="B56" s="31"/>
      <c r="C56" s="60"/>
      <c r="D56" s="60"/>
      <c r="E56" s="33"/>
      <c r="F56" s="61"/>
      <c r="G56" s="62"/>
      <c r="H56" s="490" t="str">
        <f>H7</f>
        <v>Diciembre</v>
      </c>
      <c r="I56" s="490"/>
      <c r="J56" s="490"/>
      <c r="K56" s="490"/>
      <c r="L56" s="490"/>
      <c r="M56" s="58"/>
    </row>
    <row r="57" spans="1:13" ht="12.75">
      <c r="A57" s="17" t="s">
        <v>1</v>
      </c>
      <c r="B57" s="18" t="s">
        <v>127</v>
      </c>
      <c r="C57" s="17"/>
      <c r="D57" s="17" t="s">
        <v>3</v>
      </c>
      <c r="E57" s="17"/>
      <c r="F57" s="63" t="s">
        <v>139</v>
      </c>
      <c r="G57" s="64" t="s">
        <v>91</v>
      </c>
      <c r="H57" s="65" t="s">
        <v>129</v>
      </c>
      <c r="I57" s="66" t="s">
        <v>130</v>
      </c>
      <c r="J57" s="67"/>
      <c r="K57" s="491" t="s">
        <v>131</v>
      </c>
      <c r="L57" s="492"/>
      <c r="M57" s="68"/>
    </row>
    <row r="58" spans="1:13" ht="12.75">
      <c r="A58" s="69"/>
      <c r="B58" s="70"/>
      <c r="C58" s="69"/>
      <c r="D58" s="69"/>
      <c r="E58" s="69"/>
      <c r="F58" s="71"/>
      <c r="G58" s="72"/>
      <c r="H58" s="73" t="str">
        <f>H10</f>
        <v>Diciembre</v>
      </c>
      <c r="I58" s="74" t="s">
        <v>132</v>
      </c>
      <c r="J58" s="75" t="str">
        <f>J10</f>
        <v>Periodificación</v>
      </c>
      <c r="K58" s="76" t="s">
        <v>140</v>
      </c>
      <c r="L58" s="77"/>
      <c r="M58" s="68"/>
    </row>
    <row r="59" spans="1:12" ht="12.75">
      <c r="A59" s="33"/>
      <c r="B59" s="33"/>
      <c r="C59" s="33"/>
      <c r="D59" s="33"/>
      <c r="E59" s="33"/>
      <c r="F59" s="479"/>
      <c r="G59" s="480"/>
      <c r="H59" s="113">
        <f>H11</f>
        <v>12</v>
      </c>
      <c r="I59" s="78" t="str">
        <f>I11</f>
        <v>Diciembre</v>
      </c>
      <c r="J59" s="79" t="str">
        <f>J11</f>
        <v>mes</v>
      </c>
      <c r="K59" s="80" t="s">
        <v>141</v>
      </c>
      <c r="L59" s="38"/>
    </row>
    <row r="60" spans="1:12" ht="12.75">
      <c r="A60" s="39">
        <f>'Presupuesto 2016'!A426</f>
        <v>700</v>
      </c>
      <c r="B60" s="5" t="str">
        <f>'Presupuesto 2016'!B426</f>
        <v>Ingresos por venta de libros, material y uniformes</v>
      </c>
      <c r="C60" s="5"/>
      <c r="D60" s="5"/>
      <c r="E60" s="5"/>
      <c r="F60" s="41">
        <f>'Presupuesto 2016'!F426</f>
        <v>0</v>
      </c>
      <c r="G60" s="83">
        <f aca="true" t="shared" si="5" ref="G60:G75">F60*100/F$77</f>
        <v>0</v>
      </c>
      <c r="H60" s="42">
        <f aca="true" t="shared" si="6" ref="H60:H75">F60/12*H$11</f>
        <v>0</v>
      </c>
      <c r="I60" s="118"/>
      <c r="J60" s="117"/>
      <c r="K60" s="43">
        <f>(I60+J60)-H60</f>
        <v>0</v>
      </c>
      <c r="L60" s="82"/>
    </row>
    <row r="61" spans="1:12" ht="12.75">
      <c r="A61" s="110">
        <f>+'Presupuesto 2016'!A427</f>
        <v>705</v>
      </c>
      <c r="B61" s="39" t="str">
        <f>+'Presupuesto 2016'!B427</f>
        <v>Ingresos enseñanza reglada Infantil 1ºciclo</v>
      </c>
      <c r="C61" s="5"/>
      <c r="D61" s="5"/>
      <c r="E61" s="5"/>
      <c r="F61" s="40">
        <f>+'Presupuesto 2016'!F427</f>
        <v>0</v>
      </c>
      <c r="G61" s="83">
        <f t="shared" si="5"/>
        <v>0</v>
      </c>
      <c r="H61" s="42">
        <f t="shared" si="6"/>
        <v>0</v>
      </c>
      <c r="I61" s="116"/>
      <c r="J61" s="117"/>
      <c r="K61" s="43">
        <f>(I61+J61)-H61</f>
        <v>0</v>
      </c>
      <c r="L61" s="44">
        <f aca="true" t="shared" si="7" ref="L61:L67">IF(K61&lt;&gt;0,K61/H61,"")</f>
      </c>
    </row>
    <row r="62" spans="1:12" ht="12.75">
      <c r="A62" s="110">
        <f>+'Presupuesto 2016'!A428</f>
        <v>705</v>
      </c>
      <c r="B62" s="39" t="str">
        <f>+'Presupuesto 2016'!B428</f>
        <v>Ingresos enseñanza reglada Bachillerato y CCFF</v>
      </c>
      <c r="C62" s="5"/>
      <c r="D62" s="5"/>
      <c r="E62" s="5"/>
      <c r="F62" s="40">
        <f>+'Presupuesto 2016'!F428</f>
        <v>0</v>
      </c>
      <c r="G62" s="83">
        <f t="shared" si="5"/>
        <v>0</v>
      </c>
      <c r="H62" s="42">
        <f t="shared" si="6"/>
        <v>0</v>
      </c>
      <c r="I62" s="116"/>
      <c r="J62" s="117"/>
      <c r="K62" s="43">
        <f aca="true" t="shared" si="8" ref="K62:K75">(I62+J62)-H62</f>
        <v>0</v>
      </c>
      <c r="L62" s="44">
        <f t="shared" si="7"/>
      </c>
    </row>
    <row r="63" spans="1:12" ht="12.75">
      <c r="A63" s="110">
        <f>+'Presupuesto 2016'!A429</f>
        <v>705</v>
      </c>
      <c r="B63" s="39" t="str">
        <f>+'Presupuesto 2016'!B429</f>
        <v>Ingresos Actividades Extraescolaers</v>
      </c>
      <c r="C63" s="5"/>
      <c r="D63" s="5"/>
      <c r="E63" s="5"/>
      <c r="F63" s="40">
        <f>+'Presupuesto 2016'!F429</f>
        <v>0</v>
      </c>
      <c r="G63" s="83">
        <f t="shared" si="5"/>
        <v>0</v>
      </c>
      <c r="H63" s="42">
        <f t="shared" si="6"/>
        <v>0</v>
      </c>
      <c r="I63" s="116"/>
      <c r="J63" s="117"/>
      <c r="K63" s="43">
        <f t="shared" si="8"/>
        <v>0</v>
      </c>
      <c r="L63" s="44">
        <f t="shared" si="7"/>
      </c>
    </row>
    <row r="64" spans="1:12" ht="12.75">
      <c r="A64" s="110">
        <f>+'Presupuesto 2016'!A430</f>
        <v>705</v>
      </c>
      <c r="B64" s="39" t="str">
        <f>+'Presupuesto 2016'!B430</f>
        <v>Ingresos servicios comedor</v>
      </c>
      <c r="C64" s="5"/>
      <c r="D64" s="5"/>
      <c r="E64" s="5"/>
      <c r="F64" s="40">
        <f>+'Presupuesto 2016'!F430</f>
        <v>0</v>
      </c>
      <c r="G64" s="83">
        <f t="shared" si="5"/>
        <v>0</v>
      </c>
      <c r="H64" s="42">
        <f t="shared" si="6"/>
        <v>0</v>
      </c>
      <c r="I64" s="116"/>
      <c r="J64" s="117"/>
      <c r="K64" s="43">
        <f>(I64+J64)-H64</f>
        <v>0</v>
      </c>
      <c r="L64" s="44">
        <f t="shared" si="7"/>
      </c>
    </row>
    <row r="65" spans="1:12" ht="12.75">
      <c r="A65" s="110">
        <f>+'Presupuesto 2016'!A431</f>
        <v>705</v>
      </c>
      <c r="B65" s="39" t="str">
        <f>+'Presupuesto 2016'!B431</f>
        <v>Ingresos servicios Complementarios</v>
      </c>
      <c r="C65" s="5"/>
      <c r="D65" s="5"/>
      <c r="E65" s="5"/>
      <c r="F65" s="40">
        <f>+'Presupuesto 2016'!F431</f>
        <v>0</v>
      </c>
      <c r="G65" s="83">
        <f t="shared" si="5"/>
        <v>0</v>
      </c>
      <c r="H65" s="42">
        <f t="shared" si="6"/>
        <v>0</v>
      </c>
      <c r="I65" s="116"/>
      <c r="J65" s="117"/>
      <c r="K65" s="43">
        <f t="shared" si="8"/>
        <v>0</v>
      </c>
      <c r="L65" s="44">
        <f t="shared" si="7"/>
      </c>
    </row>
    <row r="66" spans="1:12" ht="12.75">
      <c r="A66" s="110">
        <f>+'Presupuesto 2016'!A432</f>
        <v>705</v>
      </c>
      <c r="B66" s="39" t="str">
        <f>+'Presupuesto 2016'!B432</f>
        <v>Cuota renting tablets</v>
      </c>
      <c r="C66" s="5"/>
      <c r="D66" s="5"/>
      <c r="E66" s="5"/>
      <c r="F66" s="40">
        <f>+'Presupuesto 2016'!F432</f>
        <v>0</v>
      </c>
      <c r="G66" s="83">
        <f>F66*100/F$77</f>
        <v>0</v>
      </c>
      <c r="H66" s="42">
        <f>F66/12*H$11</f>
        <v>0</v>
      </c>
      <c r="I66" s="116"/>
      <c r="J66" s="117"/>
      <c r="K66" s="43">
        <f>(I66+J66)-H66</f>
        <v>0</v>
      </c>
      <c r="L66" s="44">
        <f>IF(K66&lt;&gt;0,K66/H66,"")</f>
      </c>
    </row>
    <row r="67" spans="1:12" ht="12.75">
      <c r="A67" s="110">
        <v>721</v>
      </c>
      <c r="B67" s="39" t="str">
        <f>+'Presupuesto 2016'!B433</f>
        <v>Donaciones afectos a la actividad</v>
      </c>
      <c r="C67" s="5"/>
      <c r="D67" s="5"/>
      <c r="E67" s="5"/>
      <c r="F67" s="40">
        <f>+'Presupuesto 2016'!F433</f>
        <v>0</v>
      </c>
      <c r="G67" s="83">
        <f t="shared" si="5"/>
        <v>0</v>
      </c>
      <c r="H67" s="42">
        <f>F67/12*H$11</f>
        <v>0</v>
      </c>
      <c r="I67" s="116"/>
      <c r="J67" s="117"/>
      <c r="K67" s="43">
        <f>(I67+J67)-H67</f>
        <v>0</v>
      </c>
      <c r="L67" s="44">
        <f t="shared" si="7"/>
      </c>
    </row>
    <row r="68" spans="1:12" ht="12.75">
      <c r="A68" s="110">
        <f>+'Presupuesto 2016'!A434</f>
        <v>740</v>
      </c>
      <c r="B68" s="39" t="str">
        <f>+'Presupuesto 2016'!B434</f>
        <v>Subvenciones oficiales E. Infantil, Primaria y Secundaria</v>
      </c>
      <c r="C68" s="5"/>
      <c r="D68" s="5"/>
      <c r="E68" s="5"/>
      <c r="F68" s="40">
        <f>+'Presupuesto 2016'!F434</f>
        <v>119888.5</v>
      </c>
      <c r="G68" s="83">
        <f t="shared" si="5"/>
        <v>100</v>
      </c>
      <c r="H68" s="42">
        <f t="shared" si="6"/>
        <v>119888.5</v>
      </c>
      <c r="I68" s="116"/>
      <c r="J68" s="117"/>
      <c r="K68" s="43">
        <f t="shared" si="8"/>
        <v>-119888.5</v>
      </c>
      <c r="L68" s="44">
        <f aca="true" t="shared" si="9" ref="L68:L75">IF(K68&lt;&gt;0,K68/H68,"")</f>
        <v>-1</v>
      </c>
    </row>
    <row r="69" spans="1:12" ht="12.75">
      <c r="A69" s="110">
        <f>+'Presupuesto 2016'!A435</f>
        <v>740</v>
      </c>
      <c r="B69" s="39" t="str">
        <f>+'Presupuesto 2016'!B435</f>
        <v>Subvenciones oficiales E. Infantil</v>
      </c>
      <c r="C69" s="5"/>
      <c r="D69" s="5"/>
      <c r="E69" s="5"/>
      <c r="F69" s="40">
        <f>+'Presupuesto 2016'!F435</f>
        <v>0</v>
      </c>
      <c r="G69" s="83">
        <f t="shared" si="5"/>
        <v>0</v>
      </c>
      <c r="H69" s="42">
        <f t="shared" si="6"/>
        <v>0</v>
      </c>
      <c r="I69" s="116"/>
      <c r="J69" s="117"/>
      <c r="K69" s="43">
        <f t="shared" si="8"/>
        <v>0</v>
      </c>
      <c r="L69" s="44">
        <f t="shared" si="9"/>
      </c>
    </row>
    <row r="70" spans="1:12" ht="12.75">
      <c r="A70" s="110">
        <f>+'Presupuesto 2016'!A436</f>
        <v>740</v>
      </c>
      <c r="B70" s="39" t="str">
        <f>+'Presupuesto 2016'!B436</f>
        <v>Subvenciones oficiales Bachillerato</v>
      </c>
      <c r="C70" s="5"/>
      <c r="D70" s="5"/>
      <c r="E70" s="5"/>
      <c r="F70" s="40">
        <f>+'Presupuesto 2016'!F436</f>
        <v>0</v>
      </c>
      <c r="G70" s="83">
        <f t="shared" si="5"/>
        <v>0</v>
      </c>
      <c r="H70" s="42">
        <f t="shared" si="6"/>
        <v>0</v>
      </c>
      <c r="I70" s="116"/>
      <c r="J70" s="117"/>
      <c r="K70" s="43">
        <f t="shared" si="8"/>
        <v>0</v>
      </c>
      <c r="L70" s="44">
        <f t="shared" si="9"/>
      </c>
    </row>
    <row r="71" spans="1:12" ht="12.75">
      <c r="A71" s="110">
        <f>+'Presupuesto 2016'!A437</f>
        <v>74</v>
      </c>
      <c r="B71" s="39" t="str">
        <f>+'Presupuesto 2016'!B437</f>
        <v>Otras subvenciones</v>
      </c>
      <c r="C71" s="5"/>
      <c r="D71" s="5"/>
      <c r="E71" s="5"/>
      <c r="F71" s="40">
        <f>+'Presupuesto 2016'!F437</f>
        <v>0</v>
      </c>
      <c r="G71" s="83">
        <f t="shared" si="5"/>
        <v>0</v>
      </c>
      <c r="H71" s="42">
        <f t="shared" si="6"/>
        <v>0</v>
      </c>
      <c r="I71" s="116"/>
      <c r="J71" s="117"/>
      <c r="K71" s="43">
        <f t="shared" si="8"/>
        <v>0</v>
      </c>
      <c r="L71" s="44">
        <f t="shared" si="9"/>
      </c>
    </row>
    <row r="72" spans="1:12" ht="12.75">
      <c r="A72" s="110">
        <v>747</v>
      </c>
      <c r="B72" s="39" t="str">
        <f>+'Presupuesto 2016'!B438</f>
        <v>Subvenciones de capital tras. Rdos.</v>
      </c>
      <c r="C72" s="5"/>
      <c r="D72" s="5"/>
      <c r="E72" s="5"/>
      <c r="F72" s="40">
        <f>+'Presupuesto 2016'!F438</f>
        <v>0</v>
      </c>
      <c r="G72" s="83">
        <f t="shared" si="5"/>
        <v>0</v>
      </c>
      <c r="H72" s="42">
        <f>F72/12*H$11</f>
        <v>0</v>
      </c>
      <c r="I72" s="116"/>
      <c r="J72" s="117"/>
      <c r="K72" s="43">
        <f>(I72+J72)-H72</f>
        <v>0</v>
      </c>
      <c r="L72" s="44">
        <f>IF(K72&lt;&gt;0,K72/H72,"")</f>
      </c>
    </row>
    <row r="73" spans="1:12" ht="12.75">
      <c r="A73" s="110">
        <f>'Presupuesto 2016'!A439</f>
        <v>75</v>
      </c>
      <c r="B73" s="39" t="str">
        <f>'Presupuesto 2016'!B439</f>
        <v>Otros ingresos de gestión</v>
      </c>
      <c r="C73" s="5"/>
      <c r="D73" s="5"/>
      <c r="E73" s="5"/>
      <c r="F73" s="40">
        <f>+'Presupuesto 2016'!F439</f>
        <v>0</v>
      </c>
      <c r="G73" s="83">
        <f t="shared" si="5"/>
        <v>0</v>
      </c>
      <c r="H73" s="42">
        <f>F73/12*H$11</f>
        <v>0</v>
      </c>
      <c r="I73" s="116"/>
      <c r="J73" s="117"/>
      <c r="K73" s="43">
        <f>(I73+J73)-H73</f>
        <v>0</v>
      </c>
      <c r="L73" s="44"/>
    </row>
    <row r="74" spans="1:12" ht="12.75">
      <c r="A74" s="110">
        <f>+'Presupuesto 2016'!A440</f>
        <v>769</v>
      </c>
      <c r="B74" s="39" t="str">
        <f>+'Presupuesto 2016'!B440</f>
        <v>Ingresos financieros</v>
      </c>
      <c r="C74" s="5"/>
      <c r="D74" s="5"/>
      <c r="E74" s="5"/>
      <c r="F74" s="40">
        <f>+'Presupuesto 2016'!F440</f>
        <v>0</v>
      </c>
      <c r="G74" s="83">
        <f t="shared" si="5"/>
        <v>0</v>
      </c>
      <c r="H74" s="42">
        <f t="shared" si="6"/>
        <v>0</v>
      </c>
      <c r="I74" s="116"/>
      <c r="J74" s="117"/>
      <c r="K74" s="43">
        <f t="shared" si="8"/>
        <v>0</v>
      </c>
      <c r="L74" s="44">
        <f t="shared" si="9"/>
      </c>
    </row>
    <row r="75" spans="1:12" ht="12.75">
      <c r="A75" s="110">
        <f>+'Presupuesto 2016'!A441</f>
        <v>778</v>
      </c>
      <c r="B75" s="39" t="str">
        <f>+'Presupuesto 2016'!B441</f>
        <v>Ingresos excepcionales</v>
      </c>
      <c r="C75" s="5"/>
      <c r="D75" s="5"/>
      <c r="E75" s="5"/>
      <c r="F75" s="40">
        <f>+'Presupuesto 2016'!F441</f>
        <v>0</v>
      </c>
      <c r="G75" s="83">
        <f t="shared" si="5"/>
        <v>0</v>
      </c>
      <c r="H75" s="42">
        <f t="shared" si="6"/>
        <v>0</v>
      </c>
      <c r="I75" s="116"/>
      <c r="J75" s="117"/>
      <c r="K75" s="43">
        <f t="shared" si="8"/>
        <v>0</v>
      </c>
      <c r="L75" s="44">
        <f t="shared" si="9"/>
      </c>
    </row>
    <row r="76" spans="2:12" ht="12.75">
      <c r="B76" s="39"/>
      <c r="C76" s="5"/>
      <c r="D76" s="5"/>
      <c r="E76" s="5"/>
      <c r="F76" s="40"/>
      <c r="G76" s="83"/>
      <c r="H76" s="42"/>
      <c r="I76" s="116"/>
      <c r="J76" s="117"/>
      <c r="K76" s="81"/>
      <c r="L76" s="44"/>
    </row>
    <row r="77" spans="1:12" ht="15">
      <c r="A77" s="5"/>
      <c r="B77" s="5"/>
      <c r="C77" s="85" t="s">
        <v>35</v>
      </c>
      <c r="D77" s="47"/>
      <c r="E77" s="47"/>
      <c r="F77" s="48">
        <f>SUM(F60:F75)</f>
        <v>119888.5</v>
      </c>
      <c r="G77" s="49">
        <f>SUM(G60:G75)</f>
        <v>100</v>
      </c>
      <c r="H77" s="50">
        <f>SUM(H60:H75)</f>
        <v>119888.5</v>
      </c>
      <c r="I77" s="51">
        <f>SUM(I60:I75)</f>
        <v>0</v>
      </c>
      <c r="J77" s="52">
        <f>SUM(J60:J75)</f>
        <v>0</v>
      </c>
      <c r="K77" s="114">
        <f>(I77+J77)-H77</f>
        <v>-119888.5</v>
      </c>
      <c r="L77" s="108">
        <f>IF(K77&lt;&gt;0,K77/H77,"")</f>
        <v>-1</v>
      </c>
    </row>
    <row r="78" spans="1:12" ht="15">
      <c r="A78" s="5"/>
      <c r="B78" s="5"/>
      <c r="C78" s="86"/>
      <c r="D78" s="87"/>
      <c r="E78" s="87"/>
      <c r="F78" s="88"/>
      <c r="G78" s="54"/>
      <c r="H78" s="89"/>
      <c r="I78" s="88"/>
      <c r="J78" s="89"/>
      <c r="K78" s="88"/>
      <c r="L78" s="90"/>
    </row>
    <row r="79" spans="1:12" ht="15">
      <c r="A79" s="5"/>
      <c r="B79" s="5"/>
      <c r="C79" s="86"/>
      <c r="D79" s="87"/>
      <c r="E79" s="87"/>
      <c r="F79" s="88"/>
      <c r="G79" s="54"/>
      <c r="H79" s="89"/>
      <c r="I79" s="88"/>
      <c r="J79" s="89"/>
      <c r="K79" s="88"/>
      <c r="L79" s="90"/>
    </row>
    <row r="80" spans="1:10" ht="12.75">
      <c r="A80" s="33"/>
      <c r="B80" s="33"/>
      <c r="C80" s="91"/>
      <c r="D80" s="91"/>
      <c r="E80" s="91"/>
      <c r="F80" s="62"/>
      <c r="G80" s="62"/>
      <c r="H80" s="55"/>
      <c r="I80" s="88"/>
      <c r="J80" s="55"/>
    </row>
    <row r="81" spans="1:10" ht="13.5" customHeight="1" thickBot="1">
      <c r="A81" s="92"/>
      <c r="B81" s="486" t="str">
        <f>IF(F81&gt;0,"PRESUPUESTO REMANENTE POSITIVO ","PRESUPUESTO REMANENTE NEGATIVO")</f>
        <v>PRESUPUESTO REMANENTE POSITIVO </v>
      </c>
      <c r="C81" s="486"/>
      <c r="D81" s="486"/>
      <c r="E81" s="486"/>
      <c r="F81" s="93">
        <f>F77-F54</f>
        <v>119888.5</v>
      </c>
      <c r="G81" s="94">
        <f>F81*100/F77</f>
        <v>100</v>
      </c>
      <c r="H81" s="95">
        <f>H77-H54</f>
        <v>119888.5</v>
      </c>
      <c r="J81" s="7"/>
    </row>
    <row r="82" spans="2:12" ht="12.75">
      <c r="B82" s="39"/>
      <c r="C82" s="96"/>
      <c r="D82" s="96"/>
      <c r="E82" s="96"/>
      <c r="F82" s="111"/>
      <c r="G82" s="96"/>
      <c r="H82" s="97"/>
      <c r="I82" s="96"/>
      <c r="J82" s="97"/>
      <c r="K82" s="71"/>
      <c r="L82" s="5"/>
    </row>
    <row r="83" spans="2:12" ht="12.75" customHeight="1">
      <c r="B83" s="39"/>
      <c r="C83" s="5"/>
      <c r="D83" s="5"/>
      <c r="E83" s="5"/>
      <c r="I83" s="41"/>
      <c r="J83" s="6"/>
      <c r="K83" s="5"/>
      <c r="L83" s="5"/>
    </row>
    <row r="84" spans="2:12" ht="15">
      <c r="B84" s="39"/>
      <c r="C84" s="5"/>
      <c r="D84" s="5"/>
      <c r="E84" s="5"/>
      <c r="F84" s="496" t="s">
        <v>142</v>
      </c>
      <c r="G84" s="496"/>
      <c r="H84" s="496"/>
      <c r="J84" s="99">
        <f>(SUM(I54:J54))</f>
        <v>0</v>
      </c>
      <c r="K84" s="100">
        <f>IF(ISERR(J84/J85),"",J84/J85)</f>
      </c>
      <c r="L84" s="5"/>
    </row>
    <row r="85" spans="2:12" ht="15">
      <c r="B85" s="39"/>
      <c r="C85" s="5"/>
      <c r="D85" s="5"/>
      <c r="E85" s="5"/>
      <c r="F85" s="495" t="s">
        <v>143</v>
      </c>
      <c r="G85" s="495"/>
      <c r="H85" s="495"/>
      <c r="I85" s="33"/>
      <c r="J85" s="101">
        <f>SUM(I77:J77)</f>
        <v>0</v>
      </c>
      <c r="K85" s="102">
        <f>IF(ISERR(J85/J85),"",J85/J85)</f>
      </c>
      <c r="L85" s="5"/>
    </row>
    <row r="86" spans="5:12" ht="15">
      <c r="E86" s="5"/>
      <c r="F86" s="494"/>
      <c r="G86" s="494"/>
      <c r="H86" s="494"/>
      <c r="I86" s="5"/>
      <c r="J86" s="6"/>
      <c r="K86" s="104"/>
      <c r="L86" s="5"/>
    </row>
    <row r="87" spans="5:12" ht="15">
      <c r="E87" s="5"/>
      <c r="F87" s="493" t="str">
        <f>IF(J87&gt;0,"REMANENTE POSITIVO","REMANENTE NEGATIVO")</f>
        <v>REMANENTE NEGATIVO</v>
      </c>
      <c r="G87" s="493"/>
      <c r="H87" s="493"/>
      <c r="I87" s="493"/>
      <c r="J87" s="105">
        <f>J85-J84</f>
        <v>0</v>
      </c>
      <c r="K87" s="106">
        <f>IF(ISERR(J87/J85),"",J87/J85)</f>
      </c>
      <c r="L87" s="5"/>
    </row>
    <row r="88" spans="5:12" ht="12.75">
      <c r="E88" s="5"/>
      <c r="F88" s="4"/>
      <c r="G88" s="5"/>
      <c r="H88" s="6"/>
      <c r="I88" s="5"/>
      <c r="J88" s="6"/>
      <c r="K88" s="5"/>
      <c r="L88" s="5"/>
    </row>
    <row r="89" spans="1:12" ht="12.75">
      <c r="A89" s="107"/>
      <c r="B89" s="39"/>
      <c r="C89" s="5"/>
      <c r="D89" s="5"/>
      <c r="E89" s="5"/>
      <c r="F89" s="4"/>
      <c r="G89" s="5"/>
      <c r="H89" s="6"/>
      <c r="I89" s="5"/>
      <c r="J89" s="6"/>
      <c r="K89" s="5"/>
      <c r="L89" s="5"/>
    </row>
    <row r="90" spans="5:12" ht="12.75">
      <c r="E90" s="5"/>
      <c r="F90" s="4"/>
      <c r="G90" s="5"/>
      <c r="H90" s="6"/>
      <c r="I90" s="5"/>
      <c r="J90" s="6"/>
      <c r="K90" s="5"/>
      <c r="L90" s="5"/>
    </row>
    <row r="91" spans="1:12" ht="12.75">
      <c r="A91" s="488" t="s">
        <v>144</v>
      </c>
      <c r="B91" s="488"/>
      <c r="C91" s="487">
        <f ca="1">TODAY()</f>
        <v>42354</v>
      </c>
      <c r="D91" s="487"/>
      <c r="E91" s="5"/>
      <c r="F91" s="4"/>
      <c r="G91" s="5"/>
      <c r="H91" s="6"/>
      <c r="I91" s="5"/>
      <c r="J91" s="6"/>
      <c r="K91" s="5"/>
      <c r="L91" s="5"/>
    </row>
    <row r="92" spans="1:12" ht="12.75">
      <c r="A92" s="485" t="str">
        <f>+Variables!C3</f>
        <v>XXX</v>
      </c>
      <c r="B92" s="485"/>
      <c r="C92" s="485"/>
      <c r="D92" s="485"/>
      <c r="E92" s="5"/>
      <c r="F92" s="4"/>
      <c r="G92" s="5"/>
      <c r="H92" s="6"/>
      <c r="I92" s="5"/>
      <c r="J92" s="6"/>
      <c r="K92" s="5"/>
      <c r="L92" s="5"/>
    </row>
    <row r="93" spans="1:12" ht="12.75">
      <c r="A93" s="485"/>
      <c r="B93" s="485"/>
      <c r="C93" s="485"/>
      <c r="D93" s="485"/>
      <c r="E93" s="5"/>
      <c r="F93" s="4"/>
      <c r="G93" s="5"/>
      <c r="H93" s="6"/>
      <c r="I93" s="5"/>
      <c r="J93" s="6"/>
      <c r="K93" s="5"/>
      <c r="L93" s="5"/>
    </row>
    <row r="94" spans="5:12" ht="12.75">
      <c r="E94" s="5"/>
      <c r="F94" s="4"/>
      <c r="G94" s="5"/>
      <c r="H94" s="6"/>
      <c r="I94" s="5"/>
      <c r="J94" s="6"/>
      <c r="K94" s="5"/>
      <c r="L94" s="5"/>
    </row>
    <row r="95" spans="5:12" ht="12.75">
      <c r="E95" s="5"/>
      <c r="F95" s="4"/>
      <c r="G95" s="5"/>
      <c r="H95" s="6"/>
      <c r="I95" s="5"/>
      <c r="J95" s="6"/>
      <c r="K95" s="5"/>
      <c r="L95" s="5"/>
    </row>
    <row r="96" spans="2:12" ht="12.75">
      <c r="B96" s="39"/>
      <c r="C96" s="5"/>
      <c r="D96" s="5"/>
      <c r="E96" s="5"/>
      <c r="F96" s="4"/>
      <c r="G96" s="5"/>
      <c r="H96" s="6"/>
      <c r="I96" s="5"/>
      <c r="J96" s="6"/>
      <c r="K96" s="5"/>
      <c r="L96" s="5"/>
    </row>
    <row r="97" spans="2:12" ht="12.75">
      <c r="B97" s="39"/>
      <c r="C97" s="5"/>
      <c r="D97" s="5"/>
      <c r="E97" s="5"/>
      <c r="F97" s="4"/>
      <c r="G97" s="5"/>
      <c r="H97" s="6"/>
      <c r="I97" s="5"/>
      <c r="J97" s="6"/>
      <c r="K97" s="5"/>
      <c r="L97" s="5"/>
    </row>
    <row r="98" spans="2:12" ht="12.75">
      <c r="B98" s="39"/>
      <c r="C98" s="5"/>
      <c r="D98" s="5"/>
      <c r="E98" s="5"/>
      <c r="F98" s="4"/>
      <c r="G98" s="5"/>
      <c r="H98" s="6"/>
      <c r="I98" s="5"/>
      <c r="J98" s="6"/>
      <c r="K98" s="5"/>
      <c r="L98" s="5"/>
    </row>
    <row r="99" spans="2:12" ht="12.75">
      <c r="B99" s="39"/>
      <c r="C99" s="5"/>
      <c r="D99" s="5"/>
      <c r="E99" s="5"/>
      <c r="F99" s="4"/>
      <c r="G99" s="5"/>
      <c r="H99" s="6"/>
      <c r="I99" s="5"/>
      <c r="J99" s="6"/>
      <c r="K99" s="5"/>
      <c r="L99" s="5"/>
    </row>
  </sheetData>
  <sheetProtection password="C646" sheet="1"/>
  <mergeCells count="14">
    <mergeCell ref="B81:E81"/>
    <mergeCell ref="F84:H84"/>
    <mergeCell ref="F85:H85"/>
    <mergeCell ref="F86:H86"/>
    <mergeCell ref="A3:E3"/>
    <mergeCell ref="H56:L56"/>
    <mergeCell ref="K57:L57"/>
    <mergeCell ref="H7:L7"/>
    <mergeCell ref="K9:L9"/>
    <mergeCell ref="A93:D93"/>
    <mergeCell ref="F87:I87"/>
    <mergeCell ref="A91:B91"/>
    <mergeCell ref="C91:D91"/>
    <mergeCell ref="A92:D92"/>
  </mergeCells>
  <printOptions horizontalCentered="1"/>
  <pageMargins left="0.7874015748031497" right="0.7874015748031497" top="0.984251968503937" bottom="0.984251968503937" header="0" footer="0.5118110236220472"/>
  <pageSetup horizontalDpi="300" verticalDpi="300" orientation="landscape" paperSize="9" scale="83" r:id="rId1"/>
  <headerFooter alignWithMargins="0">
    <oddFooter>&amp;L&amp;"Aquiline Book,Regular Cursiva"&amp;8&amp;F  &amp;A  &amp;D&amp;R&amp;P</oddFooter>
  </headerFooter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PRESUPUESTO COLEGIO SAN RAFAEL</dc:title>
  <dc:subject/>
  <dc:creator>DELEGACION DIOCESANA DE ENSEÑA</dc:creator>
  <cp:keywords/>
  <dc:description/>
  <cp:lastModifiedBy>Azahara Peinado García</cp:lastModifiedBy>
  <cp:lastPrinted>2013-12-03T07:48:18Z</cp:lastPrinted>
  <dcterms:created xsi:type="dcterms:W3CDTF">1999-01-11T11:42:28Z</dcterms:created>
  <dcterms:modified xsi:type="dcterms:W3CDTF">2015-12-16T07:29:50Z</dcterms:modified>
  <cp:category/>
  <cp:version/>
  <cp:contentType/>
  <cp:contentStatus/>
</cp:coreProperties>
</file>